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590" tabRatio="869" firstSheet="13" activeTab="13"/>
  </bookViews>
  <sheets>
    <sheet name="1ª Medição" sheetId="1" state="hidden" r:id="rId1"/>
    <sheet name="2ª Medição" sheetId="2" state="hidden" r:id="rId2"/>
    <sheet name="3ª Medição" sheetId="3" state="hidden" r:id="rId3"/>
    <sheet name="4ª Medição" sheetId="4" state="hidden" r:id="rId4"/>
    <sheet name="5º Medição" sheetId="5" state="hidden" r:id="rId5"/>
    <sheet name="6º Medição" sheetId="6" state="hidden" r:id="rId6"/>
    <sheet name="REAJUSTE INCC" sheetId="7" state="hidden" r:id="rId7"/>
    <sheet name="CFF" sheetId="8" state="hidden" r:id="rId8"/>
    <sheet name="7º MEDIÇÃO" sheetId="9" state="hidden" r:id="rId9"/>
    <sheet name="REAJUSTE BM 07" sheetId="10" state="hidden" r:id="rId10"/>
    <sheet name="8ª medição" sheetId="11" state="hidden" r:id="rId11"/>
    <sheet name="REAJUSTE BM 8" sheetId="12" state="hidden" r:id="rId12"/>
    <sheet name="9º Medição" sheetId="13" state="hidden" r:id="rId13"/>
    <sheet name="orçamento" sheetId="14" r:id="rId14"/>
    <sheet name="COMP GRADIL" sheetId="15" state="hidden" r:id="rId15"/>
    <sheet name="C.F.F." sheetId="16" r:id="rId16"/>
    <sheet name="MEMOCALC" sheetId="17" state="hidden" r:id="rId17"/>
    <sheet name="composiçao" sheetId="18" state="hidden" r:id="rId18"/>
    <sheet name="Planilha1" sheetId="19" state="hidden" r:id="rId19"/>
  </sheets>
  <externalReferences>
    <externalReference r:id="rId22"/>
  </externalReferences>
  <definedNames>
    <definedName name="_xlnm.Print_Area" localSheetId="4">'5º Medição'!$A$1:$L$219</definedName>
    <definedName name="_xlnm.Print_Area" localSheetId="8">'7º MEDIÇÃO'!$A$1:$L$218</definedName>
    <definedName name="_xlnm.Print_Area" localSheetId="10">'8ª medição'!$A$1:$L$219</definedName>
    <definedName name="_xlnm.Print_Area" localSheetId="12">'9º Medição'!$A$1:$L$218</definedName>
    <definedName name="_xlnm.Print_Area" localSheetId="15">'C.F.F.'!$A$1:$R$30</definedName>
    <definedName name="_xlnm.Print_Area" localSheetId="7">'CFF'!$A$1:$P$33</definedName>
    <definedName name="_xlnm.Print_Area" localSheetId="14">'COMP GRADIL'!$A$5:$G$22</definedName>
    <definedName name="_xlnm.Print_Area" localSheetId="13">'orçamento'!$A$1:$I$46</definedName>
    <definedName name="_xlnm.Print_Area" localSheetId="9">'REAJUSTE BM 07'!$A$1:$L$219</definedName>
    <definedName name="_xlnm.Print_Area" localSheetId="11">'REAJUSTE BM 8'!$A$1:$L$218</definedName>
    <definedName name="_xlnm.Print_Area" localSheetId="6">'REAJUSTE INCC'!$A$1:$M$217</definedName>
  </definedNames>
  <calcPr fullCalcOnLoad="1"/>
</workbook>
</file>

<file path=xl/sharedStrings.xml><?xml version="1.0" encoding="utf-8"?>
<sst xmlns="http://schemas.openxmlformats.org/spreadsheetml/2006/main" count="11063" uniqueCount="745">
  <si>
    <t>Nº</t>
  </si>
  <si>
    <t>ITEM</t>
  </si>
  <si>
    <t>DISCRIMINAÇÃO</t>
  </si>
  <si>
    <t>UNID</t>
  </si>
  <si>
    <t>MOBILIZAÇÃO - CANTEIRO DE OBRAS - DEMOLIÇÕES</t>
  </si>
  <si>
    <t>sinapi</t>
  </si>
  <si>
    <t>74209/001</t>
  </si>
  <si>
    <t>73992/001</t>
  </si>
  <si>
    <t>73960/001</t>
  </si>
  <si>
    <t>73784/001</t>
  </si>
  <si>
    <t>LIGAÇÃO DE ESGOTO</t>
  </si>
  <si>
    <t>UN</t>
  </si>
  <si>
    <t>1,00</t>
  </si>
  <si>
    <t>LIGAÇÃO PROVISÓRIA DE ÁGUA PARA OBRA</t>
  </si>
  <si>
    <t>MOVIMENTO DE TERRA</t>
  </si>
  <si>
    <t>73965/010</t>
  </si>
  <si>
    <t>ESCAVACAO MANUAL DE VALAS OU FUNDAÇÕES</t>
  </si>
  <si>
    <t>M3</t>
  </si>
  <si>
    <t>82,66</t>
  </si>
  <si>
    <t>REATERRO DE VALA/CAVA COM MATERIAL REAPROVEITADO - FUNDAÇÃO</t>
  </si>
  <si>
    <t>52,42</t>
  </si>
  <si>
    <t>CARGA E DESCARGA MECANIZADAS EM CAMINHAO BASCULANTE</t>
  </si>
  <si>
    <t>46,53</t>
  </si>
  <si>
    <t>TRANSPORTE DE ENTULHO COM CAMINHAO BASCULANTE 6 M3, RODOVIA PAVIMENTADA</t>
  </si>
  <si>
    <t>COBERTURA</t>
  </si>
  <si>
    <t>73931/003</t>
  </si>
  <si>
    <t>ESTRUTURA EM MADEIRA APARELHADA, PARA TELHA CERAMICA, APOIADA EM PAREDE</t>
  </si>
  <si>
    <t>73938/003</t>
  </si>
  <si>
    <t>COBERTURA EM TELHA CERAMICA TIPO FRANCESA, EXCLUINDO MADEIRAMENTO</t>
  </si>
  <si>
    <t>M2</t>
  </si>
  <si>
    <t>389,98</t>
  </si>
  <si>
    <t>comp</t>
  </si>
  <si>
    <t>COBERTURA EM POLICARBONATO, INCL. ESTRUTURA METÁLICA</t>
  </si>
  <si>
    <t>45,73</t>
  </si>
  <si>
    <t>CALHA EM CHAPA DE ACO GALVANIZADO</t>
  </si>
  <si>
    <t>M</t>
  </si>
  <si>
    <t>77,73</t>
  </si>
  <si>
    <t>RUFOS, CONTRA-RUFOS, AGUA-FURTADA EM CHAPA DE ACO GALVANIZADO</t>
  </si>
  <si>
    <t>369,91</t>
  </si>
  <si>
    <t>FUNDAÇÃO E ESTRUTURA</t>
  </si>
  <si>
    <t>FUNDAÇÃO</t>
  </si>
  <si>
    <t>74156/003</t>
  </si>
  <si>
    <t>74254/002</t>
  </si>
  <si>
    <t>74164/004</t>
  </si>
  <si>
    <t>LASTRO DE BRITA</t>
  </si>
  <si>
    <t>1,92</t>
  </si>
  <si>
    <t>74007/001</t>
  </si>
  <si>
    <t>FORMA DE MADEIRA COMUM PARA FUNDACOES</t>
  </si>
  <si>
    <t>73942/002</t>
  </si>
  <si>
    <t>74138/003</t>
  </si>
  <si>
    <t>ESTRUTURA</t>
  </si>
  <si>
    <t>74200/001</t>
  </si>
  <si>
    <t>ALVENARIA - VEDAÇÃO</t>
  </si>
  <si>
    <t>73982/001</t>
  </si>
  <si>
    <t>MUROS</t>
  </si>
  <si>
    <t>IMPERMEABILIZAÇÃO</t>
  </si>
  <si>
    <t>74106/001</t>
  </si>
  <si>
    <t>IMPERMEABILIZAÇÃO COM PINTURA BETUMINOSA (BALDRAMES)</t>
  </si>
  <si>
    <t>IMPERMEABILIZACAO COM MANTA ASFALTICA 3MM - Lajes</t>
  </si>
  <si>
    <t>REVESTIMENTOS - PISOS, PAREDES E TETOS</t>
  </si>
  <si>
    <t>PISO</t>
  </si>
  <si>
    <t>73919/004</t>
  </si>
  <si>
    <t>73920/001</t>
  </si>
  <si>
    <t>74012/001</t>
  </si>
  <si>
    <t>SOLEIRA DE GRANITO - PORTAS</t>
  </si>
  <si>
    <t>33,85</t>
  </si>
  <si>
    <t>PAREDE</t>
  </si>
  <si>
    <t>73927/009</t>
  </si>
  <si>
    <t>74134/002</t>
  </si>
  <si>
    <t>EMASSAMENTO C/MASSA ACRÍLICA PARA AMBIENTES INTERNOS, DUAS DEMÃOS</t>
  </si>
  <si>
    <t>885,78</t>
  </si>
  <si>
    <t>73954/002</t>
  </si>
  <si>
    <t>PINTURA LATEX ACRILICA AMBIENTES INTERNOS, DUAS DEMAOS</t>
  </si>
  <si>
    <t>PEITORIL DE GRANITO (JANELAS)</t>
  </si>
  <si>
    <t>48,50</t>
  </si>
  <si>
    <t>73746/001</t>
  </si>
  <si>
    <t>PINTURA EXTERNA EM TEXTURA ACRILICA</t>
  </si>
  <si>
    <t>979,55</t>
  </si>
  <si>
    <t>TETO</t>
  </si>
  <si>
    <t>73927/008</t>
  </si>
  <si>
    <t>73955/002</t>
  </si>
  <si>
    <t>EMASSAMENTO COM MASSA LATEX PVA PARA AMBIENTES INTERNOS</t>
  </si>
  <si>
    <t>362,33</t>
  </si>
  <si>
    <t>50,55</t>
  </si>
  <si>
    <t>73792/001</t>
  </si>
  <si>
    <t>FORRO DE GESSO</t>
  </si>
  <si>
    <t>2,55</t>
  </si>
  <si>
    <t>ESQUARIAS</t>
  </si>
  <si>
    <t>MADEIRA</t>
  </si>
  <si>
    <t>73910/005</t>
  </si>
  <si>
    <t>73910/007</t>
  </si>
  <si>
    <t>74070/003</t>
  </si>
  <si>
    <t>74065/002</t>
  </si>
  <si>
    <t>ALUMINIO</t>
  </si>
  <si>
    <t>73809/001</t>
  </si>
  <si>
    <t>JANELA DE ALUMINIO PROJETANTE</t>
  </si>
  <si>
    <t>41,20</t>
  </si>
  <si>
    <t>JANELA VENEZIANA ALUMÍNIO - FIXO</t>
  </si>
  <si>
    <t>0,80</t>
  </si>
  <si>
    <t>74071/001</t>
  </si>
  <si>
    <t>PORTA DE ABRIR EM ALUMINIO CHAPA LISA, 1F/2F , COMPLETA - CONF. PROJETO</t>
  </si>
  <si>
    <t>15,57</t>
  </si>
  <si>
    <t>VIDRO</t>
  </si>
  <si>
    <t>CONJUNTO DE VIDRO TEMPERADO 10MM COM 1 PORTA - CV1/CV2</t>
  </si>
  <si>
    <t>17,43</t>
  </si>
  <si>
    <t>VIDRO LISO COMUM TRANSPARENTE, ESPESSURA 3MM</t>
  </si>
  <si>
    <t>ESPELHO CRISTAL FIXADO COM BOTÕES</t>
  </si>
  <si>
    <t>3,64</t>
  </si>
  <si>
    <t>INSTALAÇÕES ELETRICAS</t>
  </si>
  <si>
    <t>PADRÃO DE ENTRADA TRIFÁSICO 125A AÉREO</t>
  </si>
  <si>
    <t>PADRÃO DE ENTRADA TRIFÁSICO 125A AÉREO - COMPLETO CFE PROJETO</t>
  </si>
  <si>
    <t>CJ</t>
  </si>
  <si>
    <t>PONTOS ELÉTRICOS</t>
  </si>
  <si>
    <t>ARANDELA TIPO TARTARUGA COM LÂMPADA ELETRONICA 16W - COMPLETA</t>
  </si>
  <si>
    <t>23,00</t>
  </si>
  <si>
    <t>BLOCO AUTÔNOMO PARA ILUMINAÇÃO DE EMERGÊNCIA E INDICAÇÃO DE SAÍDA</t>
  </si>
  <si>
    <t>3,00</t>
  </si>
  <si>
    <t>PROJETOR COM LÂMPADA E REATOR VAPOR METÁLICO 150W COMPLETO</t>
  </si>
  <si>
    <t>2,00</t>
  </si>
  <si>
    <t>RELÉ FOTOELÉTRICO</t>
  </si>
  <si>
    <t>PONTO DE ENERGIA PARA ILUMINAÇÃO</t>
  </si>
  <si>
    <t>PT</t>
  </si>
  <si>
    <t>87,00</t>
  </si>
  <si>
    <t>TOMADA 20A/127V PADRÃO BRASILEIRO EM CX. 4"X2"</t>
  </si>
  <si>
    <t>64,00</t>
  </si>
  <si>
    <t>TOMADA 20A/127V EM CX. 10"X10" DE PISO ALTA</t>
  </si>
  <si>
    <t>4,00</t>
  </si>
  <si>
    <t>TOMADA DUPLA 20A/127V PADRÃO BRASILEIRO EM CX. 4"X4"</t>
  </si>
  <si>
    <t>11,00</t>
  </si>
  <si>
    <t>PONTO DE ENERGIA PARA TOMADA</t>
  </si>
  <si>
    <t>INTERRUPTOR C/ 1 TECLA SIMPLES EM CX. 4"X2"</t>
  </si>
  <si>
    <t>19,00</t>
  </si>
  <si>
    <t>INTERRUPTOR C/ 2 TECLAS SIMPLES EM CX. 4"X2"</t>
  </si>
  <si>
    <t>INTERRUPTOR C/ 3 TECLAS SIMPLES EM CX. 4"X2"</t>
  </si>
  <si>
    <t>INTERRUPTOR C/ 4 TECLAS SIMPLES EM CX. 4"X4"</t>
  </si>
  <si>
    <t>72334+72335</t>
  </si>
  <si>
    <t>INTERRUPTOR C/ 1 TECLA PARALELA EM CX. 4"X2"</t>
  </si>
  <si>
    <t>PONTO DE ENERGIA PARA INTERRUPTOR</t>
  </si>
  <si>
    <t>37,00</t>
  </si>
  <si>
    <t>QPDG</t>
  </si>
  <si>
    <t>74130/006</t>
  </si>
  <si>
    <t>DISJUNTOR TERMOMAGNÉTICO TRIPOLAR 125A CAPAC. INTERRUP. 25KA-CURVA C</t>
  </si>
  <si>
    <t>74130/005</t>
  </si>
  <si>
    <t>DISJUNTOR TERMOMAGNÉTICO TRIPOLAR 100A CAPAC. INTERRUP. 25KA-CURVA C</t>
  </si>
  <si>
    <t>QUADROS</t>
  </si>
  <si>
    <t>INTERRUPTOR DIFERENCIAL 4X63A SENS. 30MA (TETRAPOLAR)</t>
  </si>
  <si>
    <t>DISJUNTOR TERMOMAGNÉTICO TRIPOLAR 80A CAPAC. INTERRUP. 25KA-CURVA C</t>
  </si>
  <si>
    <t>74130/001</t>
  </si>
  <si>
    <t>DISJUNTOR TERMOMAGNETICO MONOPOLAR PADRAO NEMA (AMERICANO) 10 A 30A</t>
  </si>
  <si>
    <t>10,00</t>
  </si>
  <si>
    <t>74130/002</t>
  </si>
  <si>
    <t>DISJUNTOR TERMOMAGNETICO MONOPOLAR PADRAO NEMA (AMERICANO) 35 A 50A</t>
  </si>
  <si>
    <t>74130/003</t>
  </si>
  <si>
    <t>DISJUNTOR TERMOMAGNETICO BIPOLAR PADRAO NEMA (AMERICANO) 10 A 50A</t>
  </si>
  <si>
    <t>5,00</t>
  </si>
  <si>
    <t>EQUIPAMENTOS LÓGICA E TELEFONIA</t>
  </si>
  <si>
    <t>PLACA 4X4" COM UMA TOMADA DE LOGICA TIPO RJ45 CAT. 6</t>
  </si>
  <si>
    <t>12,00</t>
  </si>
  <si>
    <t>PONTO PARA INSTALAÇÃO DE LÓGICA</t>
  </si>
  <si>
    <t>PONTO PARA INSTALAÇÃO DE TELEFONIA</t>
  </si>
  <si>
    <t>9,00</t>
  </si>
  <si>
    <t>SWITCH 24 PORTAS 10/100/1000 GERENCIAVEL</t>
  </si>
  <si>
    <t>VOICE PANEL 24 PORTAS 10/100/1000 GERENCIAVEL</t>
  </si>
  <si>
    <t>PLACA SAÍDA DE FIO - 4"X4" - ANTENA DE TV</t>
  </si>
  <si>
    <t>PONTO PARA INSTALAÇÃO DE ANTENA DE TV</t>
  </si>
  <si>
    <t>CAIXA TELEFONICA (400X400X120MM) DE EMBUTIR</t>
  </si>
  <si>
    <t>INSTALAÇÕES HIDAULICAS</t>
  </si>
  <si>
    <t>LOUÇAS E APARELHOS SANITÁRIOS</t>
  </si>
  <si>
    <t>PORTA PAPEL HIGIÊNICO ROLÃO EM PLASTICO ABS</t>
  </si>
  <si>
    <t>7,00</t>
  </si>
  <si>
    <t>74057/002</t>
  </si>
  <si>
    <t>LAVATORIO EM INOX PARA ESCOVAÇÃO, INCL VALVULAS E SIFÕES, CONF.PROJETO</t>
  </si>
  <si>
    <t>73947/003</t>
  </si>
  <si>
    <t>BEBEDOURO DE PRESSÃO EM INOX</t>
  </si>
  <si>
    <t>BANCADA EM INOX</t>
  </si>
  <si>
    <t>2,35</t>
  </si>
  <si>
    <t>BARRA APOIO PARA DEFICIENTE EM AÇO INOX</t>
  </si>
  <si>
    <t>21,60</t>
  </si>
  <si>
    <t>EXPURGO EM INOX</t>
  </si>
  <si>
    <t>73949/006</t>
  </si>
  <si>
    <t>TORNEIRA CROMADA 1/2" PARA LIMPEZA</t>
  </si>
  <si>
    <t>TORNEIRA AUTOMATICA CROMADA TUBO MOVEL PARA BANCADA 1/2" OU 3/4" PARA PIAS</t>
  </si>
  <si>
    <t>CHUVEIRO ELETRICO COMUM TIPO DUCHA</t>
  </si>
  <si>
    <t>74058/002</t>
  </si>
  <si>
    <t>TORNEIRA DE BOIA REAL 3/4"</t>
  </si>
  <si>
    <t>LUVA DE ACO GALVANIZADO 3/4"</t>
  </si>
  <si>
    <t>74185/001</t>
  </si>
  <si>
    <t>REGISTRO GAVETA 3/4" BRUTO LATAO - FORNEC. E INSTALACAO</t>
  </si>
  <si>
    <t>METAIS, ACESSÓRIOS E EQUIPAMENTOS</t>
  </si>
  <si>
    <t>73975/001</t>
  </si>
  <si>
    <t>REGISTRO PRESSAO 3/4" COM CANOPLA ACABAMENTO CROMADO SIMPLES</t>
  </si>
  <si>
    <t>VALVULA DESCARGA 1.1/2" COM REGISTRO, ACABAMENTO EM METAL CROMADO</t>
  </si>
  <si>
    <t>8,00</t>
  </si>
  <si>
    <t>74176/001</t>
  </si>
  <si>
    <t>REGISTRO GAVETA 3/4" COM CANOPLA ACABAMENTO CROMADO SIMPLES</t>
  </si>
  <si>
    <t>20,00</t>
  </si>
  <si>
    <t>RESERVATÓRIO D'ÁGUA DE FIBRA CILÍNDRICO, CAPACIDADE 5.000L</t>
  </si>
  <si>
    <t>CAIXA SIFONADA PVC COM GRELHA</t>
  </si>
  <si>
    <t>PONTOS DE HIRAULICA</t>
  </si>
  <si>
    <t>73959/001</t>
  </si>
  <si>
    <t>PONTO DE AGUA FRIA 3/4"</t>
  </si>
  <si>
    <t>38,00</t>
  </si>
  <si>
    <t>PONTO DE AGUA FRIA 1 1/2"</t>
  </si>
  <si>
    <t>PONTO DE ESGOTO DN 50</t>
  </si>
  <si>
    <t>73958/001</t>
  </si>
  <si>
    <t>PONTO DE ESGOTO DN 100</t>
  </si>
  <si>
    <t>REDE EXTERNA</t>
  </si>
  <si>
    <t>74104/001</t>
  </si>
  <si>
    <t>74165/003</t>
  </si>
  <si>
    <t>74026/001</t>
  </si>
  <si>
    <t>TUBO DE COBRE CLASSE A -15MM, INCLUSO CONEXÕES, FIXAÇÕES</t>
  </si>
  <si>
    <t>30,00</t>
  </si>
  <si>
    <t>73870/001</t>
  </si>
  <si>
    <t>VÁLVULA ESFERA LATÃO CROMADO 1/2"</t>
  </si>
  <si>
    <t>POSTO DE CONSUMO COMPLETO DUPLA RETENÇÃO</t>
  </si>
  <si>
    <t>14,00</t>
  </si>
  <si>
    <t>FILTRO REGULADOR DE PRESSÃO 1/4"X1/2" BELL-AIR</t>
  </si>
  <si>
    <t>ARMACAO ACO CA-50, DIAM. 6,3 (1/4) À 12,5MM(1/2) - FORNECIMENTO/ CORTE(PERDA DE
10%) / DOBRA / COLOCAÇÃO</t>
  </si>
  <si>
    <t>PLACA DE OBRA EM CHAPA DE ACO GALVANIZADO - PADRÃO MINISTERIO DA SAUDE -
1,50X3,00M</t>
  </si>
  <si>
    <t>4,50</t>
  </si>
  <si>
    <t>LOCACAO  CONVENCIONAL  DE OBRA,  ATRAVÉS  DE GABARITO  DE TABUAS  CORRIDAS
PONTALETADAS A CADA 1,50M</t>
  </si>
  <si>
    <t>360,00</t>
  </si>
  <si>
    <t>INSTAL/LIGACAO PROVISORIA  ELETRICA  BAIXA TENSAO P/CANT OBRA OBRA,M3- CHAVE 100A CARGA 3KWH,20CV EXCL FORN MEDIDOR</t>
  </si>
  <si>
    <t>CUMEEIRA COM TELHA CERAMICA EMBOÇADA COM ARGAMASSA TRACO 1:2:8 (CIMENTO,
CAL E AREIA)</t>
  </si>
  <si>
    <t>36,10</t>
  </si>
  <si>
    <t>ESTACA A TRADO (BROCA) DIAMETRO = 20 CM, EM CONCRETO MOLDADO IN LOCO,15
MPA, SEM ARMACAO</t>
  </si>
  <si>
    <t>332,00</t>
  </si>
  <si>
    <t>KG</t>
  </si>
  <si>
    <t>166,00</t>
  </si>
  <si>
    <t>1.225,20</t>
  </si>
  <si>
    <t>ARMACAO DE ACO CA-60 DIAM. 3,4 A 6,0MM - FORNECIMENTO / CORTE (C/PERDA DE 10%) /
DOBRA / COLOCAÇÃO</t>
  </si>
  <si>
    <t>500,43</t>
  </si>
  <si>
    <t>CONCRETO USINADO BOMBEADO FCK=25MPA, INCLUSIVE COLOCAÇÃO, ESPALHAMENTO
E ACABAMENTO</t>
  </si>
  <si>
    <t>28,32</t>
  </si>
  <si>
    <t>FORMA PARA ESTRUTURAS DE CONCRETO (PILAR, VIGA E LAJE) EM CHAPA DE MADEIRA COMPENSADA  RESINADA,  DE 1,10 X 2,20, ESPESSURA  = 12 MM, 05 UTILIZACOES.
(FABRICACAO, MONTAGEM E DESMONTAGEM)</t>
  </si>
  <si>
    <t>435,80</t>
  </si>
  <si>
    <t>2.045,65</t>
  </si>
  <si>
    <t>835,55</t>
  </si>
  <si>
    <t>25,33</t>
  </si>
  <si>
    <t>LAJE    PRE-MOLDADA, INCLUSO   ESCORAMENTO, CONCRETO  E    ARMADURA
COMPLEMENTAR</t>
  </si>
  <si>
    <t>410,46</t>
  </si>
  <si>
    <t>VERGA, CONTRA-VERGA EM CONCRETO PRÉ-MOLDADO, 10X10CM, FCK=20MPA (PREPARO COM BETONEIRA) AÇO CA60, BITOLA FINA, INCLUSIVE FORMAS TABUA 3A</t>
  </si>
  <si>
    <t>193,80</t>
  </si>
  <si>
    <t>ALVENARIA  EM TIJOLO CERAMICO  FURADO  10X20X20CM,  1/2 VEZ, ASSENTADO  EM
ARGAMASSA TRACO 1:2:8 (CIMENTO, CAL E AREIA), JUNTAS 12MM</t>
  </si>
  <si>
    <t>1.038,99</t>
  </si>
  <si>
    <t>PROTECAO MECANICA COM ARGAMASSA TRACO 1:3 (CIMENTO E AREIA), ESPESSURA 2
CM - Lajes</t>
  </si>
  <si>
    <t>CONTRAPISO   EM ARGAMASSA   TRACO 1:4 (CIMENTO   E  AREIA), ESPESSURA   7CM,
PREPARO MANUAL)</t>
  </si>
  <si>
    <t>324,29</t>
  </si>
  <si>
    <t>REGULARIZACAO DE PISO EM ARGAMASSA TRACO 1:3 (CIMENTO E AREIA GROSSA SEM
PENEIRAR), ESPESSURA 2,0CM, PREPARO MECANICO</t>
  </si>
  <si>
    <t>PAVIMENTAÇÃO EM PAVER REJUNTADO COM PÓ DE PEDRA, INCL BASE DE PÓ DE PEDRA
- (acesso ambulâncias e estacionamento)</t>
  </si>
  <si>
    <t>67,94</t>
  </si>
  <si>
    <t>SARJETA EM CONCRETO, PREPARO MANUAL, COM SEIXO ROLADO, ESPESSURA = 8CM,
LARGURA = 40CM</t>
  </si>
  <si>
    <t>13,88</t>
  </si>
  <si>
    <t xml:space="preserve">Medição nº: </t>
  </si>
  <si>
    <t xml:space="preserve">Contrato nº: </t>
  </si>
  <si>
    <t>SINAPI</t>
  </si>
  <si>
    <t>TOTAL</t>
  </si>
  <si>
    <t>RODAPÉ CERAMICO H=10CM, ASSENTADA COM  ARGAMASSA COLANTE, COM
REJUNTAMENTO EM EPOXI</t>
  </si>
  <si>
    <t>263,45</t>
  </si>
  <si>
    <t>CHAPISCO EM PAREDES EXTERNAS TRACO 1:3 (CIMENTO E AREIA), ESPESSURA 0,5CM,
PREPARO MECANICO</t>
  </si>
  <si>
    <t>968,19</t>
  </si>
  <si>
    <t>CHAPISCO EM PAREDES INTERNAS TRACO 1:4 (CIMENTO E AREIA), ESPESSURA 0,5CM,
PREPARO MECANICO</t>
  </si>
  <si>
    <t>1.150,73</t>
  </si>
  <si>
    <t>EMBOCO PAULISTA  (MASSA UNICA) EM PAREDE, TRACO 1:2:8 (CIMENTO, CAL E AREIA),
PREPARO MECANICO - ESP 2CM</t>
  </si>
  <si>
    <t>2.118,92</t>
  </si>
  <si>
    <t>REVESTIMENTO  CERÂMICO  20X20CM,  ASSENTADA  COM ARGAMASSA  COLANTE,  COM
REJUNTAMENTO EM EPOXI</t>
  </si>
  <si>
    <t>264,95</t>
  </si>
  <si>
    <t>CHAPISCO  EM TETOS  TRACO  1:3 (CIMENTO  E AREIA),  ESPESSURA  0,5CM,  PREPARO
MECANICO</t>
  </si>
  <si>
    <t>410,33</t>
  </si>
  <si>
    <t>EMBOCO  PAULISTA  (MASSA  UNICA)  EM TETO,  TRACO  1:2:8 (CIMENTO,  CAL E AREIA),
PREPARO MECANICO - ESP 1,5CM</t>
  </si>
  <si>
    <t>PORTA DE MADEIRA COMPENSADA LISA PARA PINTURA, 0,80X2,10M, INCLUSO ADUELA 1A,
ALIZAR 1A E DOBRADICA COM ANEL</t>
  </si>
  <si>
    <t>15,00</t>
  </si>
  <si>
    <t>FECHADURA    DE  EMBUTIR COMPLETA, PARA  PORTAS INTERNAS, PADRAO DE
ACABAMENTO POPULAR</t>
  </si>
  <si>
    <t>PINTURA  ESMALTE  PARA  MADEIRA,  DUAS  DEMAOS,  INCLUSO  APARELHAMENTO  COM
FUNDO NIVELADOR BRANCO FOSCO</t>
  </si>
  <si>
    <t>150,57</t>
  </si>
  <si>
    <t>9.2</t>
  </si>
  <si>
    <t>LUMINÁRIA FLUORESCENTE TUBULAR T5, 2X28W/127V DE SOBREPOR COM CORPO EM
CHAPA DE AÇO TRATADA E PINTADA, PAINEL EM CHAPA DE AÇO PERFURADA, TRATADA E PINTADA REFLETOR   FACETADO   EM  ALUMÍNIO   ANODIZADO   BRILHANTE   DE  ALTA REFLETÂNCIA  E ALTA PUREZA  99,85%,  SOQUETE  TIPO PUSH  - IN G - 5 DE ENGATE RÁPIDO,  ROTOR DE SEGURANÇA  EM POLICARBONATO   E  CONTATOS   EM BRONZE FOSFOROSO,   E  DIFUSOR TRANSPARENTE   DE  POLIESTIRENO,   COM LÂMPADAS   - COMPLETA</t>
  </si>
  <si>
    <t>48,00</t>
  </si>
  <si>
    <t>9.3</t>
  </si>
  <si>
    <t>LUMÍNARIA FLUORESCENTE  COMPACTA  DE SOBREPOR,  PARA 2 X FC 18/ 26W OU FC
ELETRÔNICA 23W E CHAPA DE AÇO TRATADA E PINTADA, COM REFLETOR EM ALUMÍNIO ANODIZADO ALTO BRILHO, DIFUSOR EM ACRÍLICO TRANSLUCIDO NA COR BRANCA, COM LÂMPADAS - COMPLETA</t>
  </si>
  <si>
    <t>44</t>
  </si>
  <si>
    <t>9.9</t>
  </si>
  <si>
    <t>PLACA DE SAÍDA DE FIO COM FURO CENTRAL EM CX. 4"X2" PARA PONTO DE CHUVEIRO
OU AQUECEDOR</t>
  </si>
  <si>
    <t>7.10</t>
  </si>
  <si>
    <t>74131/004</t>
  </si>
  <si>
    <t>9.20</t>
  </si>
  <si>
    <t>PAINEL  DE DISTRIBUIÇÃO  EM CHAPA  DE AÇO 16USG,  PARA ATÉ 18 DISJUNTORES MONOPOLARES,  PINTURA  EM EPOXI COR BEGE,  COM  TRINCO,  ESPELHO  INTERNO C/ PLAQUETAS DE IDENTIFICAÇÃO EM ACRÍLICO PARA CADA CIRCUITO E PORTA PROJETO.
DEVERÁ ATENDER O SOLICITADO NO DIAGRAMA UNIFILAR EM PROJETO.</t>
  </si>
  <si>
    <t>9.24</t>
  </si>
  <si>
    <t>9.33</t>
  </si>
  <si>
    <t>CERTIFICAÇÃO DO CABEAMENTO HORIZONTAL CONFORME NORMAS PARA
ATENDIMENTO DA CATEGORIA 6</t>
  </si>
  <si>
    <t>9.35</t>
  </si>
  <si>
    <t>RACK 10U'S TIPO AUTO PORTANTE C/ PORTA EM ACRILICO E CHAVE FRONTAL E LATERAL,
COM 2 OU 4 VENTILADORES DE TETO.</t>
  </si>
  <si>
    <t>9.41</t>
  </si>
  <si>
    <t>CAIXA DE PASSAGEM EM ALVENARIA TIPO R1 C/ TAMPA DE FERRO FUNDIDO E ARO TP1F
COMPLETA</t>
  </si>
  <si>
    <t>VASO SANITARIO SIFONADO LOUÇA BRANCA PADRAO POPULAR, COM CONJUNTO PARA
FIXAÇAO PARA VASO SANITÁRIO COM PARAFUSO, ARRUELA E BUCHA</t>
  </si>
  <si>
    <t>VASO SANITARIO  SIFONADO  LOUÇA  BRANCA  PADRAO  PNE, COM CONJUNTO  PARA FIXAÇAO PARA VASO SANITÁRIO COM PARAFUSO, ARRUELA E BUCHA, INCL ASSENTO</t>
  </si>
  <si>
    <t>LAVATORIO LOUCA BRANCA SUSPENSO 29,5 X 39,0CM, PADRAO POPULAR, COM SIFAO PLASTICO TIPO COPO 1", VALVULA EM PLASTICO BRANCO 1" E CONJUNTO PARA FIXACAO</t>
  </si>
  <si>
    <t>17,00</t>
  </si>
  <si>
    <t>TANQUE LOUCA BRANCA C/COLUNA MED 56X48CM INCL ACESSORIOS DE FIX FERRAGENS EM METAL CROMADO TORNEIRA DE PRESSAO 1158 DE 1/2"VALVULA DE ESCOAMENTO
1605 E SIFAO 1680 DE 1.1/4"X1.1/2"</t>
  </si>
  <si>
    <t>BANCADA EM INOX COM 1 CUBA (C/VÁLVULA E SIFÃO EM METAL CROMADOS), COMPLETA
CFE PROJETO</t>
  </si>
  <si>
    <t>15,25</t>
  </si>
  <si>
    <t>TORNEIRA AUTOMATICA CROMADA 1/2" OU 3/4" PARA LAVATORIO, COM ENGATE FLEXIVEL
METÁLICO 1/2"X30CM</t>
  </si>
  <si>
    <t>CAIXA DE INSPEÇÃO  EM ALVENARIA  DE TIJOLO MACIÇO  60X60X60CM,  REVESTIDA INTERNAMENTO COM BARRA LISA (CIMENTO E AREIA, TRAÇO 1:4) E=2,0CM, COM TAMPA PRÉ-MOLDADA DE CONCRETO E FUNDO DE CONCRETO 15MPA TIPO C - ESCAVAÇÃO E
CONFECÇÃO - ÁGUAS PLUVIAIS E ESGOTO</t>
  </si>
  <si>
    <t>22,00</t>
  </si>
  <si>
    <t>TUBO PVC ÁGUAS PLUVIAIS PREDIAL DN 75MM, INCLUSIVE CONEXOES - FORNECIMENTO
E INSTALACAO</t>
  </si>
  <si>
    <t>30,40</t>
  </si>
  <si>
    <t>TUBO PVC ESGOTO  /  ÁGUAS PLUVIAIS   PREDIAL  DN 100MM -  FORNECIMENTO   E
INSTALACAO</t>
  </si>
  <si>
    <t>186,00</t>
  </si>
  <si>
    <t>PLACAS  DE IDENTIFICAÇÃO  "1" EM CHAPA  AÇO GALVANIZADO  Nº 26 COM PINTURA
AUTOMITIVA PU, COM 2 POSTES RETO EM AÇO COR NATURAL ENGASTADO NO SOLO. APLICAÇÃO DE ADESIVO VINIL MONOMÉRICO. DIMENSÃO 150X77CM</t>
  </si>
  <si>
    <t>PLACA DE SINALIZAÇÃO "2" EM PVC ADESIVADO COM ADESIVO POLIMÉRICO RECORTADO ELETRONICAMENTE E FIXADO À PAREDE COM FITA DUPLA FACE. DIM 80X41CM</t>
  </si>
  <si>
    <t>PLACA DE SINALIZAÇÃO "3" EM PVC ADESIVADO COM ADESIVO POLIMÉRICO RECORTADO ELETRONICAMENTE E FIXADO AO TETO POR CABO DE AÇO 2MM. DIM 40X50CM</t>
  </si>
  <si>
    <t>PLACA DE SINALIZAÇÃO  "5 - FACHADA" EM CHAPA  DE AÇO GALVANIZADO Nº 26 COM
PINTURA AUTOMOTIVA PU, FIXADO À PAREDE COM PARAFUSOS. APLICAÇÃO DE ADESIVO VINIL MONOMÉRICO. DIM 150X60CM</t>
  </si>
  <si>
    <t>PLACA DE  IDENTIFICAÇÃO   "6"  EM  PVC ADESIVADO   COM ADESIVO POLIMÉRICO
RECORTADO  ELETRONICAMENTE  E FIXADO  À PAREDE  COM FITA DUPLA  FACE.  DIM
20X10CM</t>
  </si>
  <si>
    <t>21,00</t>
  </si>
  <si>
    <t>PLACA DE INDICAÇÃO "7" EM PVC ADESIVADO COM ADESIVO POLIMÉRICO RECORTADO
ELETRONICAMENTE E FIXADO À PAREDE COM FITA DUPLA FACE. DIM 20X5CM - compressor e residuos</t>
  </si>
  <si>
    <t>12 - COMUNICAÇÃO VISUAL</t>
  </si>
  <si>
    <t>11 - REDE AR COMPRIMIDO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</si>
  <si>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</si>
  <si>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</si>
  <si>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</si>
  <si>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</si>
  <si>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</si>
  <si>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</si>
  <si>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</si>
  <si>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</si>
  <si>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</si>
  <si>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</si>
  <si>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</si>
  <si>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</si>
  <si>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</si>
  <si>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</si>
  <si>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</si>
  <si>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</si>
  <si>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</si>
  <si>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</si>
  <si>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</si>
  <si>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</si>
  <si>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</si>
  <si>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</si>
  <si>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</si>
  <si>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</si>
  <si>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</si>
  <si>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</si>
  <si>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</si>
  <si>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</si>
  <si>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5.1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</si>
  <si>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</si>
  <si>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</si>
  <si>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</si>
  <si>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</si>
  <si>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</si>
  <si>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</si>
  <si>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</si>
  <si>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</si>
  <si>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</si>
  <si>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</si>
  <si>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</si>
  <si>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</si>
  <si>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</si>
  <si>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</si>
  <si>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</si>
  <si>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</si>
  <si>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</si>
  <si>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</si>
  <si>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</si>
  <si>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</si>
  <si>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</si>
  <si>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</si>
  <si>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</si>
  <si>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</si>
  <si>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</si>
  <si>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</si>
  <si>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</si>
  <si>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</si>
  <si>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</si>
  <si>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</si>
  <si>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</si>
  <si>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</si>
  <si>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</si>
  <si>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</si>
  <si>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</si>
  <si>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</si>
  <si>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</si>
  <si>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</si>
  <si>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9.1</t>
  </si>
  <si>
    <t>9.4</t>
  </si>
  <si>
    <t>9.5</t>
  </si>
  <si>
    <t>9.6</t>
  </si>
  <si>
    <t>9.7</t>
  </si>
  <si>
    <t>9.8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</si>
  <si>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</si>
  <si>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</si>
  <si>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</si>
  <si>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</si>
  <si>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</si>
  <si>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</si>
  <si>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</si>
  <si>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</si>
  <si>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</si>
  <si>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</si>
  <si>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9.21</t>
  </si>
  <si>
    <t>9.22</t>
  </si>
  <si>
    <t>9.23</t>
  </si>
  <si>
    <t>9.25</t>
  </si>
  <si>
    <t>9.26</t>
  </si>
  <si>
    <t>9.27</t>
  </si>
  <si>
    <t>9.28</t>
  </si>
  <si>
    <t>9.29</t>
  </si>
  <si>
    <t>9.30</t>
  </si>
  <si>
    <t>9.31</t>
  </si>
  <si>
    <t>9.32</t>
  </si>
  <si>
    <t>9.34</t>
  </si>
  <si>
    <t>9.36</t>
  </si>
  <si>
    <t>9.37</t>
  </si>
  <si>
    <t>9.38</t>
  </si>
  <si>
    <t>9.39</t>
  </si>
  <si>
    <t>9.40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</si>
  <si>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</si>
  <si>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</si>
  <si>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</si>
  <si>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</si>
  <si>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</si>
  <si>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</si>
  <si>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</si>
  <si>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</si>
  <si>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</si>
  <si>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</si>
  <si>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</si>
  <si>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</si>
  <si>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</si>
  <si>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</si>
  <si>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</si>
  <si>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</si>
  <si>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</si>
  <si>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</si>
  <si>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</si>
  <si>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</si>
  <si>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</si>
  <si>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</si>
  <si>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</si>
  <si>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</si>
  <si>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</si>
  <si>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</si>
  <si>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</si>
  <si>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</si>
  <si>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</si>
  <si>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</si>
  <si>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</si>
  <si>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</si>
  <si>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</si>
  <si>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</si>
  <si>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</si>
  <si>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</si>
  <si>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</si>
  <si>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</si>
  <si>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</si>
  <si>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12.6</t>
  </si>
  <si>
    <t>Total</t>
  </si>
  <si>
    <t>73749/001</t>
  </si>
  <si>
    <t>LAJ-APA-045</t>
  </si>
  <si>
    <t>SETOP</t>
  </si>
  <si>
    <t>PISO CERÂMICO PEI-5 LISO (PREÇO MÉDIO) 30 X 30 CM,
ASSENTADO COM ARGAMASSA PRÉ-FABRICADA,
INCLUSIVE REJUNTAMENTO
REJUNTAMENTO EM EPOXI</t>
  </si>
  <si>
    <t>PIS-CER-010</t>
  </si>
  <si>
    <t>ROD-CER-005</t>
  </si>
  <si>
    <t>SOL-GRA-005</t>
  </si>
  <si>
    <t>REV-CER-005</t>
  </si>
  <si>
    <t>PEI-GRA-005</t>
  </si>
  <si>
    <t>ESQ-POR-055</t>
  </si>
  <si>
    <t>ESQ-POR-065</t>
  </si>
  <si>
    <t>ESQ-POR-056</t>
  </si>
  <si>
    <t>ESQ-POR-030</t>
  </si>
  <si>
    <t>SEDS-ESQ-035</t>
  </si>
  <si>
    <t>VID-ESP-005</t>
  </si>
  <si>
    <t>ELE-PAD-040</t>
  </si>
  <si>
    <t>ELE-PRO-005</t>
  </si>
  <si>
    <t>ELE-REL-010</t>
  </si>
  <si>
    <t>INST-LUZ-005</t>
  </si>
  <si>
    <t>INST-TOM-005</t>
  </si>
  <si>
    <t>ELE-INT-125</t>
  </si>
  <si>
    <t>INST-INT-005</t>
  </si>
  <si>
    <t>setop</t>
  </si>
  <si>
    <t>SPDA-PRF-005</t>
  </si>
  <si>
    <t>PARA-RAIO DE LATAO CROMADO, COBRE CROMADO OU
ACO INOXIDAVEL, TIPO FRANKLIN</t>
  </si>
  <si>
    <t>INST-STVAL-005</t>
  </si>
  <si>
    <t>ELE-PLA-045</t>
  </si>
  <si>
    <t>INST-TEL-005</t>
  </si>
  <si>
    <t>CAB-CER-010</t>
  </si>
  <si>
    <t>CAB-RACK-005</t>
  </si>
  <si>
    <t>ELE-PLA-030</t>
  </si>
  <si>
    <t>Sub total</t>
  </si>
  <si>
    <t>LOU-VAS-035</t>
  </si>
  <si>
    <t>ACE-PAP-020</t>
  </si>
  <si>
    <t>SEE-LAV-005</t>
  </si>
  <si>
    <t>ACE-BEB-010</t>
  </si>
  <si>
    <t>BAN-AÇO-005</t>
  </si>
  <si>
    <t>ACE-BAR-010</t>
  </si>
  <si>
    <t>POÇ-ART-085</t>
  </si>
  <si>
    <t>HID-TUB-130</t>
  </si>
  <si>
    <t>INC-PLA-005</t>
  </si>
  <si>
    <t>INC-PLA-010</t>
  </si>
  <si>
    <t>PLA-ALU-025</t>
  </si>
  <si>
    <t>PLA-ACO-010</t>
  </si>
  <si>
    <t>INST-AGU-005</t>
  </si>
  <si>
    <t>INST-ESG-005</t>
  </si>
  <si>
    <t>PORTA DE MADEIRA COMPENSADA LISA PARA PINTURA, 0,90X2,10M, INCLUSO ADUELA 1A,ALIZAR 1A E DOBRADICA COM ANEL E FECHADURA</t>
  </si>
  <si>
    <t>PORTA DE MADEIRA COMPENSADA LISA PARA PINTURA, 1,00X2,10M, INCLUSO ADUELA 1A,ALIZAR 1A E DOBRADICA COM ANEL E FECHADURA</t>
  </si>
  <si>
    <t>PORTA DE MADEIRA COMPENSADA LISA PARA PINTURA, 0,80X2,10M, CORRER, INCLUSO ADUELA 1A, ALIZAR 1A, TRILHO E FECHADURA - COMPLETA</t>
  </si>
  <si>
    <t>PORTA DE MADEIRA COMPENSADA LISA PARA PINTURA, 0,90X2,10M, CORRER, INCLUSO ADUELA 1A, ALIZAR 1A, TRILHO E FECHADURA - COMPLETA</t>
  </si>
  <si>
    <t>PORTA DE MADEIRA COMPENSADA LISA PARA PINTURA, 1,20X2,10M, CORRER, INCLUSO ADUELA 1A, ALIZAR 1A, TRILHO E FECHADURA - COMPLETA</t>
  </si>
  <si>
    <t>324,30</t>
  </si>
  <si>
    <t>Prevista</t>
  </si>
  <si>
    <t>Qtde</t>
  </si>
  <si>
    <t>Medição</t>
  </si>
  <si>
    <t>Acumulada</t>
  </si>
  <si>
    <t>Medida</t>
  </si>
  <si>
    <t>Acumulado</t>
  </si>
  <si>
    <t>Valor Contrato</t>
  </si>
  <si>
    <t>Saldo Contratual</t>
  </si>
  <si>
    <t>Valor Medido</t>
  </si>
  <si>
    <t>Valor Acumulado</t>
  </si>
  <si>
    <t>% Medida</t>
  </si>
  <si>
    <t>% Acumulada</t>
  </si>
  <si>
    <t>CONTRATANTE                               SÃO SEBASTIÃO DO OESTE/MG</t>
  </si>
  <si>
    <t>Prefeitura Municipal de São Sebastião do Oeste.</t>
  </si>
  <si>
    <t>Data medição</t>
  </si>
  <si>
    <t>Periodo Execução</t>
  </si>
  <si>
    <t>Resumo Contrato</t>
  </si>
  <si>
    <t>Processo Licitatorio</t>
  </si>
  <si>
    <t>N º Ordem de Serviço</t>
  </si>
  <si>
    <t>Data-Ordem Serviço</t>
  </si>
  <si>
    <r>
      <rPr>
        <b/>
        <sz val="10"/>
        <rFont val="Arial"/>
        <family val="2"/>
      </rPr>
      <t>CNPJ</t>
    </r>
    <r>
      <rPr>
        <sz val="10"/>
        <rFont val="Arial"/>
        <family val="2"/>
      </rPr>
      <t>:10.951.802/0001-30</t>
    </r>
  </si>
  <si>
    <t xml:space="preserve"> CONSTRUÇÃO UNIDADE BASICA DE SAUDE I</t>
  </si>
  <si>
    <t>Unitario</t>
  </si>
  <si>
    <t xml:space="preserve">Custo </t>
  </si>
  <si>
    <t xml:space="preserve">Preço </t>
  </si>
  <si>
    <t>065/2014</t>
  </si>
  <si>
    <t>10/09/2014 a 220/12/2014</t>
  </si>
  <si>
    <t>06/2014</t>
  </si>
  <si>
    <t>02/2014</t>
  </si>
  <si>
    <t>081/2014</t>
  </si>
  <si>
    <t>Tomada de Preços</t>
  </si>
  <si>
    <t>01</t>
  </si>
  <si>
    <t>CONTRATADA</t>
  </si>
  <si>
    <t>Construtora Anglo Ltda</t>
  </si>
  <si>
    <t>02</t>
  </si>
  <si>
    <t xml:space="preserve"> 22/12/2014 a 16/03/2015</t>
  </si>
  <si>
    <t>03</t>
  </si>
  <si>
    <t>16/03/2015 a 30/04/2015</t>
  </si>
  <si>
    <t>LAJE    PRE-MOLDADA, INCLUSO   ESCORAMENTO, CONCRETO  E ARMADURA
COMPLEMENTAR</t>
  </si>
  <si>
    <t xml:space="preserve"> 30/04/2015 a 15/06/2015</t>
  </si>
  <si>
    <t>04</t>
  </si>
  <si>
    <t>05</t>
  </si>
  <si>
    <t>15/06/2015 a 28/09/2015</t>
  </si>
  <si>
    <t>paguei 20%</t>
  </si>
  <si>
    <t>Sandro José de Souza</t>
  </si>
  <si>
    <t>Engenheiro Civil</t>
  </si>
  <si>
    <t>CREA MG 187.528/LP</t>
  </si>
  <si>
    <t>06</t>
  </si>
  <si>
    <t>29/09/2015 a 01/02/2016</t>
  </si>
  <si>
    <t>Reajustado</t>
  </si>
  <si>
    <t>03/02/2016 a 04/04/2016</t>
  </si>
  <si>
    <t>07</t>
  </si>
  <si>
    <t>Valor Rajustado</t>
  </si>
  <si>
    <t xml:space="preserve">Rajuste Medição nº: </t>
  </si>
  <si>
    <t xml:space="preserve"> CONSTRUÇÃO UNIDADE BASICA DE SAUDE I - REAJUSTE FINANCEIRO</t>
  </si>
  <si>
    <t>Reajuste</t>
  </si>
  <si>
    <t>Sem Reajuste</t>
  </si>
  <si>
    <t>Valor Acumulado sem Reajuste</t>
  </si>
  <si>
    <t>Valor Acumulado com Reajuste</t>
  </si>
  <si>
    <t>Valor total sem reajuste</t>
  </si>
  <si>
    <t>Valor total do reajuste</t>
  </si>
  <si>
    <t>Valor total com reajuste</t>
  </si>
  <si>
    <t>IT</t>
  </si>
  <si>
    <t>DESCRIÇÃO</t>
  </si>
  <si>
    <t>PESO</t>
  </si>
  <si>
    <t>VALOR</t>
  </si>
  <si>
    <t>Mês 01</t>
  </si>
  <si>
    <t>Mês 02</t>
  </si>
  <si>
    <t>Mês 03</t>
  </si>
  <si>
    <t>Mês 04</t>
  </si>
  <si>
    <t>Mês 05</t>
  </si>
  <si>
    <t>Mês 06</t>
  </si>
  <si>
    <t>(%)</t>
  </si>
  <si>
    <t>REDE DE AR COMPRIMIDO</t>
  </si>
  <si>
    <t>COMUNICAÇAO VISUAL</t>
  </si>
  <si>
    <t xml:space="preserve"> </t>
  </si>
  <si>
    <t>(R$)SIMPLES</t>
  </si>
  <si>
    <t>(%)SIMPLES</t>
  </si>
  <si>
    <t>PREFEITURA MUNICIPAL DE SÃO SEBASTIÃO DO OESTE</t>
  </si>
  <si>
    <t>CRONOGRAMA FÍSICO-FINANCEIRO DE CONSTRUÇÃO</t>
  </si>
  <si>
    <t>CONSTRUÇAO UNIDADE BASICA DE SAUDE - REPROGRAMAÇÃO DOS SERVIÇOS</t>
  </si>
  <si>
    <t>Dorival Faria Barros</t>
  </si>
  <si>
    <t>Prefeito Municipal</t>
  </si>
  <si>
    <t>SÃO SEBASTIÃO DO OESTE, 10 DE MAIO DE 2016.</t>
  </si>
  <si>
    <t>08</t>
  </si>
  <si>
    <t>04/04/2016 A 31/05/2016</t>
  </si>
  <si>
    <t>Valor do Reajuste</t>
  </si>
  <si>
    <t>01/06/2016 a 31/08/2016</t>
  </si>
  <si>
    <t>09</t>
  </si>
  <si>
    <r>
      <t xml:space="preserve">FOLHA Nº: </t>
    </r>
    <r>
      <rPr>
        <b/>
        <sz val="10"/>
        <color indexed="10"/>
        <rFont val="Arial"/>
        <family val="2"/>
      </rPr>
      <t>01/01</t>
    </r>
  </si>
  <si>
    <t xml:space="preserve">FORMA DE EXECUÇÃO: </t>
  </si>
  <si>
    <t>(    )</t>
  </si>
  <si>
    <t>ADMINISTRAÇÃO DIRETA</t>
  </si>
  <si>
    <r>
      <t xml:space="preserve">( </t>
    </r>
    <r>
      <rPr>
        <b/>
        <sz val="10"/>
        <color indexed="10"/>
        <rFont val="Arial"/>
        <family val="2"/>
      </rPr>
      <t>X</t>
    </r>
    <r>
      <rPr>
        <b/>
        <sz val="10"/>
        <rFont val="Arial"/>
        <family val="2"/>
      </rPr>
      <t xml:space="preserve"> )</t>
    </r>
  </si>
  <si>
    <t>ADMINISTRAÇÃO INDIRETA</t>
  </si>
  <si>
    <t>Composição do BDI sugerida</t>
  </si>
  <si>
    <t>Intervalos admissíveis sem justificativa</t>
  </si>
  <si>
    <t>Composição adotada</t>
  </si>
  <si>
    <t>BDI  Proposto:</t>
  </si>
  <si>
    <t>Administração Central (AC)</t>
  </si>
  <si>
    <t>De 3,40 % até 10,00%</t>
  </si>
  <si>
    <t>Lucro (L)</t>
  </si>
  <si>
    <t>De 5,00 % até 9,90%</t>
  </si>
  <si>
    <t>Despesas Financeiras (DF)</t>
  </si>
  <si>
    <t>De 0,50 % até 1,50%</t>
  </si>
  <si>
    <t>Seguros (S)</t>
  </si>
  <si>
    <t>De 0,00 % até 0,81%</t>
  </si>
  <si>
    <r>
      <rPr>
        <u val="single"/>
        <sz val="10"/>
        <rFont val="Arial"/>
        <family val="2"/>
      </rPr>
      <t>Observação</t>
    </r>
    <r>
      <rPr>
        <sz val="10"/>
        <rFont val="Arial"/>
        <family val="2"/>
      </rPr>
      <t>: Composição do BDI, intervalos admissíveis e Fórmula de Cálculo nos termos do Acórdão 325/2007 do TCU.</t>
    </r>
  </si>
  <si>
    <t>Garantias (G)</t>
  </si>
  <si>
    <t>De 0,00 % até 0,42%</t>
  </si>
  <si>
    <t xml:space="preserve">Riscos (R) </t>
  </si>
  <si>
    <t>De 0,35 % até 1,17%</t>
  </si>
  <si>
    <t>Tributos (I)</t>
  </si>
  <si>
    <t>CÓDIGO</t>
  </si>
  <si>
    <t>UNIDADE</t>
  </si>
  <si>
    <t>QUANTIDADE</t>
  </si>
  <si>
    <t>PREÇO UNITÁRIO S/ LDI</t>
  </si>
  <si>
    <t>PREÇO UNITÁRIO C/ LDI</t>
  </si>
  <si>
    <t>PREÇO TOTAL</t>
  </si>
  <si>
    <t>TOTAL GERAL DA OBRA</t>
  </si>
  <si>
    <t>Mês 07</t>
  </si>
  <si>
    <t>SANDRO JOSÉ DE SOUZA</t>
  </si>
  <si>
    <t>ENGENHEIRO CIVIL</t>
  </si>
  <si>
    <t>CREA MG 187.528D</t>
  </si>
  <si>
    <t xml:space="preserve">CRONOGRAMA FÍSICO-FINANCEIRO </t>
  </si>
  <si>
    <t>LOCAL: RUA DEPUTADA MARIA PENA</t>
  </si>
  <si>
    <t xml:space="preserve">De 4,85 % até 6,65% </t>
  </si>
  <si>
    <t>CÂMARA MUNICIPAL DE SÃO SEBASTIÃO DO OESTE</t>
  </si>
  <si>
    <t>CNPJ: 02.348.874/0001-60</t>
  </si>
  <si>
    <t>PRAZO DE EXECUÇÃO: 1 MÊS</t>
  </si>
  <si>
    <t>INSUMO</t>
  </si>
  <si>
    <t>H</t>
  </si>
  <si>
    <t>SERVENTE COM ENCARGOS COMPLEMENTARES</t>
  </si>
  <si>
    <t>COMP</t>
  </si>
  <si>
    <t>BARRA CHATA 1/8" X 1"1/2 - 0,950 KG/M</t>
  </si>
  <si>
    <t>TUBO QUADRADO 100X100X3mm - 9,17 KG/M</t>
  </si>
  <si>
    <t>TUBO QUADRADO 30X30X2mm -  1,70 KG/M</t>
  </si>
  <si>
    <t>código</t>
  </si>
  <si>
    <t>Descrição básica</t>
  </si>
  <si>
    <t>unidade</t>
  </si>
  <si>
    <t>coeficiente</t>
  </si>
  <si>
    <t>custo unitário</t>
  </si>
  <si>
    <t>COMPOSIÇÃO</t>
  </si>
  <si>
    <t>SERRALHEIRO COM ENCARGOS COMPLEMENTARES</t>
  </si>
  <si>
    <t>SOLDA DE TOPO DESCENDENTE, EM CHAPA ACO CHANFR 5/16" ESP (P/ ASSENT TUBULACAO OU PECA DE ACO) UTILIZANDO CONVERSOR DIESEL.</t>
  </si>
  <si>
    <t>KG/M</t>
  </si>
  <si>
    <t>AMPLIAÇÃO DA CONSTRUÇÃO  CÂMARA MUNICIPAL</t>
  </si>
  <si>
    <t>TUBO 30X30</t>
  </si>
  <si>
    <t>100X100</t>
  </si>
  <si>
    <t>BARRA</t>
  </si>
  <si>
    <t>PREÇO</t>
  </si>
  <si>
    <t>FUN-CON-020</t>
  </si>
  <si>
    <t>COMPOSIÇÃO DE FECHAMENTO GRADIL</t>
  </si>
  <si>
    <t>FORNECIMENTO E LANÇAMENTO DE CONCRETO NÃO ESTRUTURAL VIRADO EM OBRA FCK &gt;= 9 MPA, BRITA 1 E 2</t>
  </si>
  <si>
    <t>TOTAL KG</t>
  </si>
  <si>
    <t>FORRO DE GESSO EM PLACAS ACARTONADAS - FGA</t>
  </si>
  <si>
    <t>FOR-GES-015</t>
  </si>
  <si>
    <t>VID-TEM-015</t>
  </si>
  <si>
    <t>VID-TEM-005</t>
  </si>
  <si>
    <t>ESQUADRIAS</t>
  </si>
  <si>
    <r>
      <t xml:space="preserve">REGIÃO/MÊS DE REFERÊNCIA: </t>
    </r>
    <r>
      <rPr>
        <b/>
        <sz val="10"/>
        <color indexed="10"/>
        <rFont val="Arial"/>
        <family val="2"/>
      </rPr>
      <t>Região Central - JULHO/2018 - SINAPI 17/09/2018</t>
    </r>
  </si>
  <si>
    <t xml:space="preserve">PIN-EMA-013 </t>
  </si>
  <si>
    <t>EMASSAMENTO DE TETOS COM 2 DEMÃO DE MASSA PVA (FORRO)</t>
  </si>
  <si>
    <t>PIN-LIX-006</t>
  </si>
  <si>
    <t>LIXAMENTO DE PINTURA DE TETOS</t>
  </si>
  <si>
    <t xml:space="preserve">PIN-LAT-006 </t>
  </si>
  <si>
    <t>PINTURA LÁTEX PVA, EM TETOS, 2 DEMÃOS SEM MASSA CORRIDA, EXCLUSIVE
FUNDO SELADOR</t>
  </si>
  <si>
    <t>PAREDE COM PLACAS DE GESSO ACARTONADO (DRYWALL), PARA USO INTERNO, COM M2 CR 71,80 DUAS FACES SIMPLES E ESTRUTURA METÁLICA COM GUIAS SIMPLES, SEM VÃOS.
AF_06/2017_P</t>
  </si>
  <si>
    <t xml:space="preserve">PIN-SEL-015
</t>
  </si>
  <si>
    <t>PREPARAÇÃO PARA PINTURA EM PAREDE DE GESSO ACARTONADO, DRY-WALL E FORRO DE GESSO, PVA/ACRÍLICA COM FUNDO SELADOR</t>
  </si>
  <si>
    <t>PIN-LAT-015</t>
  </si>
  <si>
    <t>PINTURA LÁTEX PVA, EM PAREDES, 2 DEMÃOS COM MASSA CORRIDA PVA,
EXCLUSIVE FUNDO SELADOR (DRYWALL)</t>
  </si>
  <si>
    <t>PIN-VER-010</t>
  </si>
  <si>
    <t>VERNIZ EM ESQUADRIAS DE MADEIRA, 2 DEMÃOS, BRILHANTE</t>
  </si>
  <si>
    <t>ESQ-POR-050</t>
  </si>
  <si>
    <t>PORTA DE ABRIR, MADEIRA DE LEI PRANCHETA PARA PINTURA COMPLETA 80
X 210 CM,COM FERRAGENS EM FERRO LATONADO</t>
  </si>
  <si>
    <t>UNID.</t>
  </si>
  <si>
    <t>1 PAREDE</t>
  </si>
  <si>
    <t>ALT</t>
  </si>
  <si>
    <t>DESCONTO 1 PORTA</t>
  </si>
  <si>
    <t>2.5</t>
  </si>
  <si>
    <t>2.6</t>
  </si>
  <si>
    <t>2.7</t>
  </si>
  <si>
    <t>2.8</t>
  </si>
  <si>
    <t>2.9</t>
  </si>
  <si>
    <t>PAREDE COM PLACAS DE GESSO ACARTONADO (DRYWALL), PARA USO INTERNO, COM DUAS FACES SIMPLES E ESTRUTURA METÁLICA COM GUIAS SIMPLES, SEM VÃOS.
AF_06/2017_P</t>
  </si>
  <si>
    <t>COMP.</t>
  </si>
  <si>
    <t>ABERTURA E REFORÇO EM PAREDE COM PLACAS DE GESSO ACARTONADO (DRY-WALL) PARA INSTALAÇÃO DE PORTAS EM VIDRO TEMPERADO</t>
  </si>
  <si>
    <t>ABERTURA E REFORÇO EM PAREDE COM PLACAS DE GESSO ACARTONADO (DRY-WALL) PARA INSTALAÇÃO DE JANELAS EM VIDRO TEMPERADO</t>
  </si>
  <si>
    <t>SÃO SEBASTIÃO DO OESTE, 05 DE NOVEMBRO DE  2018.</t>
  </si>
  <si>
    <t>PARE</t>
  </si>
  <si>
    <t>96358</t>
  </si>
  <si>
    <t>PAREDE COM PLACAS DE GESSO ACARTONADO (DRYWALL), PARA USO INTERNO, COM DUAS FACES SIMPLES E ESTRUTURA METÁLICA COM GUIAS SIMPLES, SEM VÃOS. AF_06/2017_P</t>
  </si>
  <si>
    <t>37586</t>
  </si>
  <si>
    <t>PINO DE ACO COM ARRUELA CONICA, DIAMETRO ARRUELA = *23* MM E COMP HASTE = *27* MM (ACAO INDIRETA)</t>
  </si>
  <si>
    <t>CENTO</t>
  </si>
  <si>
    <t>0,0243000</t>
  </si>
  <si>
    <t>39413</t>
  </si>
  <si>
    <t>CHAPA DE GESSO ACARTONADO, STANDARD (ST), COR BRANCA, E = 12,5 MM, 1200 X 2400 MM (L X C)</t>
  </si>
  <si>
    <t>2,1060000</t>
  </si>
  <si>
    <t>39419</t>
  </si>
  <si>
    <t>PERFIL GUIA, FORMATO U, EM ACO ZINCADO, PARA ESTRUTURA PAREDE DRYWALL, E = 0,5 MM, 70 X 3000 MM (L X C)</t>
  </si>
  <si>
    <t>0,7604000</t>
  </si>
  <si>
    <t>39422</t>
  </si>
  <si>
    <t>PERFIL MONTANTE, FORMATO C, EM ACO ZINCADO, PARA ESTRUTURA PAREDE DRYWALL, E = 0,5 MM, 70 X 3000 MM (L X C)</t>
  </si>
  <si>
    <t>1,9910000</t>
  </si>
  <si>
    <t>39431</t>
  </si>
  <si>
    <t>FITA DE PAPEL MICROPERFURADO, 50 X 150 MM, PARA TRATAMENTO DE JUNTAS DE CHAPA DE GESSO PARA DRYWALL</t>
  </si>
  <si>
    <t>2,5027000</t>
  </si>
  <si>
    <t>39432</t>
  </si>
  <si>
    <t>FITA DE PAPEL REFORCADA COM LAMINA DE METAL PARA REFORCO DE CANTOS DE CHAPA DE GESSO PARA DRYWALL</t>
  </si>
  <si>
    <t>0,7407000</t>
  </si>
  <si>
    <t>39434</t>
  </si>
  <si>
    <t>MASSA DE REJUNTE EM PO PARA DRYWALL, A BASE DE GESSO, SECAGEM RAPIDA, PARA TRATAMENTO DE JUNTAS DE CHAPA DE GESSO (COM ADICAO DE AGUA)</t>
  </si>
  <si>
    <t>1,0327000</t>
  </si>
  <si>
    <t>39435</t>
  </si>
  <si>
    <t>PARAFUSO DRY WALL, EM ACO FOSFATIZADO, CABECA TROMBETA E PONTA AGULHA (TA), COMPRIMENTO 25 MM</t>
  </si>
  <si>
    <t>20,0077000</t>
  </si>
  <si>
    <t>39443</t>
  </si>
  <si>
    <t>PARAFUSO DRY WALL, EM ACO ZINCADO, CABECA LENTILHA E PONTA BROCA (LB), LARGURA 4,2 MM, COMPRIMENTO 13 MM</t>
  </si>
  <si>
    <t>0,8076000</t>
  </si>
  <si>
    <t>COMPOSICAO</t>
  </si>
  <si>
    <t>88278</t>
  </si>
  <si>
    <t>MONTADOR DE ESTRUTURA METÁLICA COM ENCARGOS COMPLEMENTARES</t>
  </si>
  <si>
    <t>0,5449000</t>
  </si>
  <si>
    <t>88316</t>
  </si>
  <si>
    <t>0,1362000</t>
  </si>
  <si>
    <t>COEF.</t>
  </si>
  <si>
    <t>ABERTURA EM PAREDE COM PLACAS DE GESSO ACARTONADO (DRYWALL),COM DUAS FACES SIMPLES E ESTRUTURA METÁLICA COM GUIAS SIMPLES</t>
  </si>
  <si>
    <t xml:space="preserve">REFORÇO EM PAREDE COM PLACAS DE GESSO ACARTONADO (DRYWALL) COM ESTRUTURA METÁLICA </t>
  </si>
  <si>
    <t>REFORÇO EM PAREDE COM PLACAS DE GESSO ACARTONADO (DRY-WALL) PARA INSTALAÇÃO DE PORTAS EM VIDRO TEMPERADO</t>
  </si>
  <si>
    <r>
      <t xml:space="preserve">OBRA: AMPLIAÇÃO DA SEDE DA </t>
    </r>
    <r>
      <rPr>
        <b/>
        <sz val="10"/>
        <color indexed="10"/>
        <rFont val="Arial"/>
        <family val="2"/>
      </rPr>
      <t>CAMARA MUNICIPAL</t>
    </r>
  </si>
  <si>
    <t>PLANILHA ORÇAMENTÁRIA DE CUSTOS - FORRO DE GESSO EM PLACAS ACARTONADAS,PAREDES EM DRY-WALL, VIDRO TEMPERADO E PINTURA</t>
  </si>
  <si>
    <t>VIDRO TEMPERADO, COLOCADO EM CAIXILHO COM OU SEM BAGUETES, COM GAXETA DE NEOPRENE E = 10 MM (PORTA ENTRADA PLENÁRIO)</t>
  </si>
  <si>
    <t>VIDRO TEMPERADO, COLOCADO EM CAIXILHO COM OU SEM BAGUETES, COM GAXETA DE NEOPRENE E = 6 MM (JANELAS 2º PAVIMENTO)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</si>
</sst>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&quot;-&quot;??_);_(@_)"/>
    <numFmt numFmtId="171" formatCode="00"/>
    <numFmt numFmtId="172" formatCode="0.000%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_(* #,##0.000_);_(* \(#,##0.000\);_(* &quot;-&quot;??_);_(@_)"/>
    <numFmt numFmtId="178" formatCode="_-* #,##0.00000_-;\-* #,##0.00000_-;_-* &quot;-&quot;??_-;_-@_-"/>
    <numFmt numFmtId="179" formatCode="0.0000"/>
    <numFmt numFmtId="180" formatCode="_-* #,##0.0000_-;\-* #,##0.0000_-;_-* &quot;-&quot;??_-;_-@_-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"/>
  </numFmts>
  <fonts count="85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9"/>
      <name val="Calibri"/>
      <family val="2"/>
    </font>
    <font>
      <u val="single"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8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10"/>
      <name val="Times New Roman"/>
      <family val="1"/>
    </font>
    <font>
      <b/>
      <sz val="11"/>
      <color indexed="10"/>
      <name val="Calibri"/>
      <family val="2"/>
    </font>
    <font>
      <sz val="24"/>
      <color indexed="8"/>
      <name val="Arial"/>
      <family val="2"/>
    </font>
    <font>
      <sz val="2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  <font>
      <sz val="24"/>
      <color rgb="FF000000"/>
      <name val="Arial"/>
      <family val="2"/>
    </font>
    <font>
      <sz val="24"/>
      <color rgb="FF000000"/>
      <name val="Times New Roman"/>
      <family val="1"/>
    </font>
    <font>
      <b/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4" fillId="32" borderId="0" applyNumberFormat="0" applyBorder="0" applyAlignment="0" applyProtection="0"/>
    <xf numFmtId="0" fontId="65" fillId="21" borderId="5" applyNumberFormat="0" applyAlignment="0" applyProtection="0"/>
    <xf numFmtId="41" fontId="0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43" fontId="0" fillId="0" borderId="0" applyFont="0" applyFill="0" applyBorder="0" applyAlignment="0" applyProtection="0"/>
    <xf numFmtId="170" fontId="3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7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69" fontId="3" fillId="0" borderId="10" xfId="44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9" fontId="4" fillId="0" borderId="0" xfId="44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74" fillId="33" borderId="10" xfId="0" applyFont="1" applyFill="1" applyBorder="1" applyAlignment="1">
      <alignment horizontal="left" vertical="top" wrapText="1"/>
    </xf>
    <xf numFmtId="169" fontId="74" fillId="33" borderId="10" xfId="44" applyFont="1" applyFill="1" applyBorder="1" applyAlignment="1">
      <alignment/>
    </xf>
    <xf numFmtId="169" fontId="74" fillId="33" borderId="10" xfId="44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9" fontId="2" fillId="0" borderId="10" xfId="44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/>
    </xf>
    <xf numFmtId="2" fontId="74" fillId="33" borderId="1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0" fillId="33" borderId="12" xfId="0" applyFont="1" applyFill="1" applyBorder="1" applyAlignment="1">
      <alignment vertical="top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/>
    </xf>
    <xf numFmtId="0" fontId="75" fillId="33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69" fontId="11" fillId="0" borderId="10" xfId="44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2" fontId="76" fillId="33" borderId="10" xfId="0" applyNumberFormat="1" applyFont="1" applyFill="1" applyBorder="1" applyAlignment="1">
      <alignment horizontal="center" vertical="center" wrapText="1"/>
    </xf>
    <xf numFmtId="169" fontId="76" fillId="33" borderId="10" xfId="44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2" fontId="77" fillId="0" borderId="10" xfId="0" applyNumberFormat="1" applyFont="1" applyBorder="1" applyAlignment="1">
      <alignment horizontal="center" vertical="center" wrapText="1"/>
    </xf>
    <xf numFmtId="2" fontId="77" fillId="0" borderId="10" xfId="0" applyNumberFormat="1" applyFont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2" fontId="77" fillId="0" borderId="14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left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169" fontId="14" fillId="0" borderId="0" xfId="44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2" fontId="77" fillId="33" borderId="14" xfId="0" applyNumberFormat="1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left" vertical="center" wrapText="1"/>
    </xf>
    <xf numFmtId="2" fontId="76" fillId="0" borderId="10" xfId="0" applyNumberFormat="1" applyFont="1" applyBorder="1" applyAlignment="1">
      <alignment horizontal="center" vertical="center" wrapText="1"/>
    </xf>
    <xf numFmtId="169" fontId="76" fillId="0" borderId="10" xfId="44" applyFont="1" applyBorder="1" applyAlignment="1">
      <alignment horizontal="center" vertical="center"/>
    </xf>
    <xf numFmtId="0" fontId="77" fillId="33" borderId="14" xfId="0" applyFont="1" applyFill="1" applyBorder="1" applyAlignment="1">
      <alignment horizontal="center" vertical="center" wrapText="1"/>
    </xf>
    <xf numFmtId="169" fontId="11" fillId="33" borderId="10" xfId="44" applyFont="1" applyFill="1" applyBorder="1" applyAlignment="1">
      <alignment horizontal="center" vertical="center"/>
    </xf>
    <xf numFmtId="169" fontId="8" fillId="33" borderId="10" xfId="44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left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169" fontId="8" fillId="0" borderId="10" xfId="44" applyFon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34" borderId="0" xfId="0" applyNumberForma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2" fontId="11" fillId="34" borderId="10" xfId="0" applyNumberFormat="1" applyFont="1" applyFill="1" applyBorder="1" applyAlignment="1">
      <alignment horizontal="center" vertical="center" wrapText="1"/>
    </xf>
    <xf numFmtId="169" fontId="0" fillId="0" borderId="0" xfId="0" applyNumberFormat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77" fillId="0" borderId="10" xfId="0" applyFont="1" applyBorder="1" applyAlignment="1">
      <alignment vertical="center"/>
    </xf>
    <xf numFmtId="0" fontId="77" fillId="0" borderId="15" xfId="0" applyFont="1" applyBorder="1" applyAlignment="1">
      <alignment vertical="center" wrapText="1"/>
    </xf>
    <xf numFmtId="0" fontId="77" fillId="0" borderId="13" xfId="0" applyFont="1" applyBorder="1" applyAlignment="1">
      <alignment vertical="center" wrapText="1"/>
    </xf>
    <xf numFmtId="169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69" fontId="2" fillId="0" borderId="10" xfId="44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/>
    </xf>
    <xf numFmtId="169" fontId="8" fillId="0" borderId="10" xfId="44" applyFont="1" applyBorder="1" applyAlignment="1">
      <alignment horizontal="center" vertical="center"/>
    </xf>
    <xf numFmtId="0" fontId="73" fillId="0" borderId="0" xfId="0" applyFont="1" applyAlignment="1">
      <alignment vertical="center"/>
    </xf>
    <xf numFmtId="169" fontId="0" fillId="34" borderId="0" xfId="0" applyNumberFormat="1" applyFill="1" applyAlignment="1">
      <alignment/>
    </xf>
    <xf numFmtId="0" fontId="0" fillId="34" borderId="0" xfId="0" applyFill="1" applyAlignment="1">
      <alignment horizontal="center" vertical="center"/>
    </xf>
    <xf numFmtId="169" fontId="0" fillId="34" borderId="0" xfId="0" applyNumberFormat="1" applyFill="1" applyAlignment="1">
      <alignment horizontal="center" vertical="center"/>
    </xf>
    <xf numFmtId="0" fontId="3" fillId="0" borderId="0" xfId="47">
      <alignment/>
      <protection/>
    </xf>
    <xf numFmtId="0" fontId="19" fillId="33" borderId="17" xfId="47" applyFont="1" applyFill="1" applyBorder="1" applyAlignment="1">
      <alignment horizontal="center"/>
      <protection/>
    </xf>
    <xf numFmtId="0" fontId="20" fillId="35" borderId="18" xfId="47" applyFont="1" applyFill="1" applyBorder="1" applyAlignment="1">
      <alignment horizontal="center"/>
      <protection/>
    </xf>
    <xf numFmtId="10" fontId="19" fillId="0" borderId="19" xfId="47" applyNumberFormat="1" applyFont="1" applyFill="1" applyBorder="1" applyAlignment="1">
      <alignment horizontal="center"/>
      <protection/>
    </xf>
    <xf numFmtId="0" fontId="19" fillId="33" borderId="20" xfId="47" applyFont="1" applyFill="1" applyBorder="1" applyAlignment="1">
      <alignment/>
      <protection/>
    </xf>
    <xf numFmtId="10" fontId="19" fillId="0" borderId="21" xfId="51" applyNumberFormat="1" applyFont="1" applyFill="1" applyBorder="1" applyAlignment="1">
      <alignment horizontal="center"/>
    </xf>
    <xf numFmtId="0" fontId="19" fillId="33" borderId="22" xfId="47" applyFont="1" applyFill="1" applyBorder="1" applyAlignment="1">
      <alignment horizontal="center"/>
      <protection/>
    </xf>
    <xf numFmtId="10" fontId="19" fillId="0" borderId="23" xfId="47" applyNumberFormat="1" applyFont="1" applyFill="1" applyBorder="1" applyAlignment="1">
      <alignment horizontal="center"/>
      <protection/>
    </xf>
    <xf numFmtId="10" fontId="21" fillId="0" borderId="12" xfId="47" applyNumberFormat="1" applyFont="1" applyFill="1" applyBorder="1" applyAlignment="1">
      <alignment horizontal="center"/>
      <protection/>
    </xf>
    <xf numFmtId="170" fontId="21" fillId="33" borderId="12" xfId="65" applyFont="1" applyFill="1" applyBorder="1" applyAlignment="1">
      <alignment horizontal="center"/>
    </xf>
    <xf numFmtId="10" fontId="21" fillId="0" borderId="24" xfId="47" applyNumberFormat="1" applyFont="1" applyFill="1" applyBorder="1" applyAlignment="1">
      <alignment horizontal="center"/>
      <protection/>
    </xf>
    <xf numFmtId="170" fontId="21" fillId="33" borderId="25" xfId="65" applyFont="1" applyFill="1" applyBorder="1" applyAlignment="1">
      <alignment horizontal="center"/>
    </xf>
    <xf numFmtId="170" fontId="21" fillId="33" borderId="26" xfId="65" applyFont="1" applyFill="1" applyBorder="1" applyAlignment="1">
      <alignment/>
    </xf>
    <xf numFmtId="10" fontId="21" fillId="0" borderId="27" xfId="51" applyNumberFormat="1" applyFont="1" applyFill="1" applyBorder="1" applyAlignment="1">
      <alignment horizontal="center"/>
    </xf>
    <xf numFmtId="10" fontId="21" fillId="0" borderId="28" xfId="51" applyNumberFormat="1" applyFont="1" applyFill="1" applyBorder="1" applyAlignment="1">
      <alignment horizontal="center"/>
    </xf>
    <xf numFmtId="170" fontId="21" fillId="33" borderId="26" xfId="65" applyFont="1" applyFill="1" applyBorder="1" applyAlignment="1">
      <alignment horizontal="center"/>
    </xf>
    <xf numFmtId="10" fontId="21" fillId="0" borderId="29" xfId="47" applyNumberFormat="1" applyFont="1" applyFill="1" applyBorder="1" applyAlignment="1">
      <alignment horizontal="center"/>
      <protection/>
    </xf>
    <xf numFmtId="170" fontId="21" fillId="33" borderId="28" xfId="65" applyFont="1" applyFill="1" applyBorder="1" applyAlignment="1">
      <alignment/>
    </xf>
    <xf numFmtId="10" fontId="21" fillId="0" borderId="11" xfId="51" applyNumberFormat="1" applyFont="1" applyFill="1" applyBorder="1" applyAlignment="1">
      <alignment horizontal="center"/>
    </xf>
    <xf numFmtId="10" fontId="21" fillId="0" borderId="24" xfId="51" applyNumberFormat="1" applyFont="1" applyFill="1" applyBorder="1" applyAlignment="1">
      <alignment horizontal="center"/>
    </xf>
    <xf numFmtId="10" fontId="21" fillId="0" borderId="29" xfId="51" applyNumberFormat="1" applyFont="1" applyFill="1" applyBorder="1" applyAlignment="1">
      <alignment horizontal="center"/>
    </xf>
    <xf numFmtId="10" fontId="21" fillId="0" borderId="29" xfId="47" applyNumberFormat="1" applyFont="1" applyFill="1" applyBorder="1">
      <alignment/>
      <protection/>
    </xf>
    <xf numFmtId="170" fontId="21" fillId="33" borderId="12" xfId="65" applyFont="1" applyFill="1" applyBorder="1" applyAlignment="1">
      <alignment/>
    </xf>
    <xf numFmtId="10" fontId="21" fillId="0" borderId="24" xfId="47" applyNumberFormat="1" applyFont="1" applyFill="1" applyBorder="1">
      <alignment/>
      <protection/>
    </xf>
    <xf numFmtId="170" fontId="21" fillId="33" borderId="25" xfId="65" applyFont="1" applyFill="1" applyBorder="1" applyAlignment="1">
      <alignment/>
    </xf>
    <xf numFmtId="10" fontId="21" fillId="0" borderId="28" xfId="51" applyNumberFormat="1" applyFont="1" applyFill="1" applyBorder="1" applyAlignment="1">
      <alignment/>
    </xf>
    <xf numFmtId="4" fontId="21" fillId="33" borderId="30" xfId="47" applyNumberFormat="1" applyFont="1" applyFill="1" applyBorder="1" applyAlignment="1">
      <alignment/>
      <protection/>
    </xf>
    <xf numFmtId="10" fontId="21" fillId="0" borderId="31" xfId="47" applyNumberFormat="1" applyFont="1" applyFill="1" applyBorder="1">
      <alignment/>
      <protection/>
    </xf>
    <xf numFmtId="170" fontId="21" fillId="33" borderId="32" xfId="65" applyFont="1" applyFill="1" applyBorder="1" applyAlignment="1">
      <alignment/>
    </xf>
    <xf numFmtId="170" fontId="21" fillId="33" borderId="0" xfId="65" applyFont="1" applyFill="1" applyBorder="1" applyAlignment="1">
      <alignment/>
    </xf>
    <xf numFmtId="10" fontId="21" fillId="0" borderId="33" xfId="51" applyNumberFormat="1" applyFont="1" applyFill="1" applyBorder="1" applyAlignment="1">
      <alignment/>
    </xf>
    <xf numFmtId="10" fontId="21" fillId="0" borderId="33" xfId="51" applyNumberFormat="1" applyFont="1" applyFill="1" applyBorder="1" applyAlignment="1">
      <alignment horizontal="center"/>
    </xf>
    <xf numFmtId="170" fontId="21" fillId="33" borderId="0" xfId="65" applyFont="1" applyFill="1" applyBorder="1" applyAlignment="1">
      <alignment horizontal="center"/>
    </xf>
    <xf numFmtId="10" fontId="21" fillId="0" borderId="34" xfId="47" applyNumberFormat="1" applyFont="1" applyFill="1" applyBorder="1">
      <alignment/>
      <protection/>
    </xf>
    <xf numFmtId="170" fontId="21" fillId="33" borderId="33" xfId="65" applyFont="1" applyFill="1" applyBorder="1" applyAlignment="1">
      <alignment/>
    </xf>
    <xf numFmtId="0" fontId="19" fillId="35" borderId="16" xfId="47" applyFont="1" applyFill="1" applyBorder="1" applyAlignment="1">
      <alignment horizontal="center"/>
      <protection/>
    </xf>
    <xf numFmtId="10" fontId="19" fillId="0" borderId="35" xfId="47" applyNumberFormat="1" applyFont="1" applyFill="1" applyBorder="1" applyAlignment="1">
      <alignment horizontal="center"/>
      <protection/>
    </xf>
    <xf numFmtId="4" fontId="21" fillId="33" borderId="10" xfId="47" applyNumberFormat="1" applyFont="1" applyFill="1" applyBorder="1" applyAlignment="1">
      <alignment/>
      <protection/>
    </xf>
    <xf numFmtId="10" fontId="21" fillId="0" borderId="10" xfId="47" applyNumberFormat="1" applyFont="1" applyFill="1" applyBorder="1">
      <alignment/>
      <protection/>
    </xf>
    <xf numFmtId="43" fontId="21" fillId="33" borderId="10" xfId="64" applyFont="1" applyFill="1" applyBorder="1" applyAlignment="1">
      <alignment/>
    </xf>
    <xf numFmtId="10" fontId="21" fillId="0" borderId="10" xfId="64" applyNumberFormat="1" applyFont="1" applyFill="1" applyBorder="1" applyAlignment="1">
      <alignment/>
    </xf>
    <xf numFmtId="10" fontId="21" fillId="0" borderId="10" xfId="64" applyNumberFormat="1" applyFont="1" applyFill="1" applyBorder="1" applyAlignment="1">
      <alignment horizontal="center"/>
    </xf>
    <xf numFmtId="43" fontId="21" fillId="33" borderId="10" xfId="64" applyFont="1" applyFill="1" applyBorder="1" applyAlignment="1">
      <alignment horizontal="center"/>
    </xf>
    <xf numFmtId="4" fontId="3" fillId="0" borderId="0" xfId="47" applyNumberFormat="1">
      <alignment/>
      <protection/>
    </xf>
    <xf numFmtId="0" fontId="19" fillId="35" borderId="36" xfId="47" applyFont="1" applyFill="1" applyBorder="1" applyAlignment="1">
      <alignment horizontal="center"/>
      <protection/>
    </xf>
    <xf numFmtId="10" fontId="19" fillId="0" borderId="34" xfId="47" applyNumberFormat="1" applyFont="1" applyFill="1" applyBorder="1" applyAlignment="1">
      <alignment horizontal="center"/>
      <protection/>
    </xf>
    <xf numFmtId="10" fontId="21" fillId="33" borderId="10" xfId="47" applyNumberFormat="1" applyFont="1" applyFill="1" applyBorder="1" applyAlignment="1">
      <alignment/>
      <protection/>
    </xf>
    <xf numFmtId="0" fontId="22" fillId="35" borderId="0" xfId="47" applyFont="1" applyFill="1">
      <alignment/>
      <protection/>
    </xf>
    <xf numFmtId="10" fontId="9" fillId="0" borderId="0" xfId="47" applyNumberFormat="1" applyFont="1" applyFill="1">
      <alignment/>
      <protection/>
    </xf>
    <xf numFmtId="0" fontId="9" fillId="33" borderId="0" xfId="47" applyFont="1" applyFill="1">
      <alignment/>
      <protection/>
    </xf>
    <xf numFmtId="10" fontId="7" fillId="0" borderId="0" xfId="47" applyNumberFormat="1" applyFont="1" applyFill="1">
      <alignment/>
      <protection/>
    </xf>
    <xf numFmtId="10" fontId="22" fillId="0" borderId="0" xfId="47" applyNumberFormat="1" applyFont="1" applyFill="1">
      <alignment/>
      <protection/>
    </xf>
    <xf numFmtId="0" fontId="22" fillId="33" borderId="0" xfId="47" applyFont="1" applyFill="1">
      <alignment/>
      <protection/>
    </xf>
    <xf numFmtId="10" fontId="22" fillId="0" borderId="0" xfId="51" applyNumberFormat="1" applyFont="1" applyFill="1" applyAlignment="1">
      <alignment/>
    </xf>
    <xf numFmtId="10" fontId="9" fillId="0" borderId="0" xfId="51" applyNumberFormat="1" applyFont="1" applyFill="1" applyAlignment="1">
      <alignment/>
    </xf>
    <xf numFmtId="10" fontId="19" fillId="0" borderId="22" xfId="47" applyNumberFormat="1" applyFont="1" applyFill="1" applyBorder="1" applyAlignment="1">
      <alignment horizontal="center"/>
      <protection/>
    </xf>
    <xf numFmtId="0" fontId="18" fillId="35" borderId="37" xfId="47" applyFont="1" applyFill="1" applyBorder="1" applyAlignment="1">
      <alignment horizontal="center"/>
      <protection/>
    </xf>
    <xf numFmtId="0" fontId="19" fillId="35" borderId="27" xfId="47" applyFont="1" applyFill="1" applyBorder="1" applyAlignment="1">
      <alignment horizontal="center"/>
      <protection/>
    </xf>
    <xf numFmtId="0" fontId="19" fillId="33" borderId="38" xfId="47" applyFont="1" applyFill="1" applyBorder="1" applyAlignment="1">
      <alignment horizontal="center"/>
      <protection/>
    </xf>
    <xf numFmtId="0" fontId="11" fillId="35" borderId="39" xfId="47" applyFont="1" applyFill="1" applyBorder="1">
      <alignment/>
      <protection/>
    </xf>
    <xf numFmtId="43" fontId="21" fillId="33" borderId="40" xfId="64" applyFont="1" applyFill="1" applyBorder="1" applyAlignment="1">
      <alignment/>
    </xf>
    <xf numFmtId="0" fontId="11" fillId="35" borderId="33" xfId="47" applyFont="1" applyFill="1" applyBorder="1">
      <alignment/>
      <protection/>
    </xf>
    <xf numFmtId="0" fontId="11" fillId="35" borderId="21" xfId="47" applyFont="1" applyFill="1" applyBorder="1">
      <alignment/>
      <protection/>
    </xf>
    <xf numFmtId="10" fontId="19" fillId="0" borderId="21" xfId="47" applyNumberFormat="1" applyFont="1" applyFill="1" applyBorder="1" applyAlignment="1">
      <alignment horizontal="center"/>
      <protection/>
    </xf>
    <xf numFmtId="0" fontId="21" fillId="33" borderId="36" xfId="47" applyFont="1" applyFill="1" applyBorder="1" applyAlignment="1">
      <alignment/>
      <protection/>
    </xf>
    <xf numFmtId="10" fontId="21" fillId="0" borderId="23" xfId="47" applyNumberFormat="1" applyFont="1" applyFill="1" applyBorder="1">
      <alignment/>
      <protection/>
    </xf>
    <xf numFmtId="43" fontId="21" fillId="33" borderId="17" xfId="64" applyFont="1" applyFill="1" applyBorder="1" applyAlignment="1">
      <alignment/>
    </xf>
    <xf numFmtId="43" fontId="21" fillId="0" borderId="17" xfId="64" applyFont="1" applyFill="1" applyBorder="1" applyAlignment="1">
      <alignment/>
    </xf>
    <xf numFmtId="10" fontId="21" fillId="0" borderId="17" xfId="64" applyNumberFormat="1" applyFont="1" applyFill="1" applyBorder="1" applyAlignment="1">
      <alignment/>
    </xf>
    <xf numFmtId="43" fontId="21" fillId="0" borderId="17" xfId="64" applyFont="1" applyFill="1" applyBorder="1" applyAlignment="1">
      <alignment horizontal="center"/>
    </xf>
    <xf numFmtId="43" fontId="21" fillId="33" borderId="17" xfId="64" applyFont="1" applyFill="1" applyBorder="1" applyAlignment="1">
      <alignment horizontal="center"/>
    </xf>
    <xf numFmtId="43" fontId="21" fillId="33" borderId="41" xfId="64" applyFont="1" applyFill="1" applyBorder="1" applyAlignment="1">
      <alignment/>
    </xf>
    <xf numFmtId="0" fontId="21" fillId="0" borderId="14" xfId="47" applyFont="1" applyBorder="1">
      <alignment/>
      <protection/>
    </xf>
    <xf numFmtId="0" fontId="21" fillId="35" borderId="14" xfId="47" applyFont="1" applyFill="1" applyBorder="1">
      <alignment/>
      <protection/>
    </xf>
    <xf numFmtId="0" fontId="21" fillId="35" borderId="42" xfId="47" applyFont="1" applyFill="1" applyBorder="1">
      <alignment/>
      <protection/>
    </xf>
    <xf numFmtId="171" fontId="10" fillId="35" borderId="43" xfId="47" applyNumberFormat="1" applyFont="1" applyFill="1" applyBorder="1" applyAlignment="1">
      <alignment horizontal="center"/>
      <protection/>
    </xf>
    <xf numFmtId="171" fontId="10" fillId="35" borderId="44" xfId="47" applyNumberFormat="1" applyFont="1" applyFill="1" applyBorder="1" applyAlignment="1">
      <alignment horizontal="center"/>
      <protection/>
    </xf>
    <xf numFmtId="171" fontId="10" fillId="35" borderId="28" xfId="47" applyNumberFormat="1" applyFont="1" applyFill="1" applyBorder="1" applyAlignment="1">
      <alignment horizontal="center"/>
      <protection/>
    </xf>
    <xf numFmtId="171" fontId="19" fillId="35" borderId="28" xfId="47" applyNumberFormat="1" applyFont="1" applyFill="1" applyBorder="1" applyAlignment="1">
      <alignment horizontal="center"/>
      <protection/>
    </xf>
    <xf numFmtId="171" fontId="19" fillId="35" borderId="39" xfId="47" applyNumberFormat="1" applyFont="1" applyFill="1" applyBorder="1" applyAlignment="1">
      <alignment horizontal="center"/>
      <protection/>
    </xf>
    <xf numFmtId="0" fontId="17" fillId="0" borderId="16" xfId="0" applyFont="1" applyBorder="1" applyAlignment="1">
      <alignment horizontal="center"/>
    </xf>
    <xf numFmtId="10" fontId="17" fillId="0" borderId="0" xfId="47" applyNumberFormat="1" applyFont="1" applyFill="1">
      <alignment/>
      <protection/>
    </xf>
    <xf numFmtId="0" fontId="17" fillId="33" borderId="0" xfId="47" applyFont="1" applyFill="1">
      <alignment/>
      <protection/>
    </xf>
    <xf numFmtId="0" fontId="17" fillId="0" borderId="0" xfId="0" applyFont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2" fontId="28" fillId="0" borderId="49" xfId="64" applyNumberFormat="1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4" fontId="28" fillId="0" borderId="49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0" fontId="73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/>
    </xf>
    <xf numFmtId="16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5" fillId="0" borderId="0" xfId="0" applyNumberFormat="1" applyFont="1" applyFill="1" applyAlignment="1">
      <alignment/>
    </xf>
    <xf numFmtId="43" fontId="3" fillId="0" borderId="0" xfId="64" applyFont="1" applyAlignment="1">
      <alignment/>
    </xf>
    <xf numFmtId="0" fontId="18" fillId="35" borderId="10" xfId="47" applyFont="1" applyFill="1" applyBorder="1" applyAlignment="1">
      <alignment horizontal="center"/>
      <protection/>
    </xf>
    <xf numFmtId="0" fontId="19" fillId="35" borderId="10" xfId="47" applyFont="1" applyFill="1" applyBorder="1" applyAlignment="1">
      <alignment horizontal="center"/>
      <protection/>
    </xf>
    <xf numFmtId="10" fontId="19" fillId="0" borderId="10" xfId="47" applyNumberFormat="1" applyFont="1" applyFill="1" applyBorder="1" applyAlignment="1">
      <alignment horizontal="center"/>
      <protection/>
    </xf>
    <xf numFmtId="0" fontId="19" fillId="33" borderId="10" xfId="47" applyFont="1" applyFill="1" applyBorder="1" applyAlignment="1">
      <alignment horizontal="center"/>
      <protection/>
    </xf>
    <xf numFmtId="0" fontId="20" fillId="35" borderId="10" xfId="47" applyFont="1" applyFill="1" applyBorder="1" applyAlignment="1">
      <alignment horizontal="center"/>
      <protection/>
    </xf>
    <xf numFmtId="10" fontId="19" fillId="0" borderId="10" xfId="51" applyNumberFormat="1" applyFont="1" applyFill="1" applyBorder="1" applyAlignment="1">
      <alignment horizontal="center"/>
    </xf>
    <xf numFmtId="171" fontId="10" fillId="35" borderId="10" xfId="47" applyNumberFormat="1" applyFont="1" applyFill="1" applyBorder="1" applyAlignment="1">
      <alignment horizontal="center"/>
      <protection/>
    </xf>
    <xf numFmtId="0" fontId="21" fillId="0" borderId="10" xfId="47" applyFont="1" applyBorder="1">
      <alignment/>
      <protection/>
    </xf>
    <xf numFmtId="10" fontId="21" fillId="0" borderId="10" xfId="47" applyNumberFormat="1" applyFont="1" applyFill="1" applyBorder="1" applyAlignment="1">
      <alignment horizontal="center"/>
      <protection/>
    </xf>
    <xf numFmtId="170" fontId="21" fillId="33" borderId="10" xfId="65" applyFont="1" applyFill="1" applyBorder="1" applyAlignment="1">
      <alignment horizontal="center"/>
    </xf>
    <xf numFmtId="170" fontId="21" fillId="33" borderId="10" xfId="65" applyFont="1" applyFill="1" applyBorder="1" applyAlignment="1">
      <alignment/>
    </xf>
    <xf numFmtId="10" fontId="21" fillId="0" borderId="10" xfId="51" applyNumberFormat="1" applyFont="1" applyFill="1" applyBorder="1" applyAlignment="1">
      <alignment horizontal="center"/>
    </xf>
    <xf numFmtId="170" fontId="21" fillId="33" borderId="10" xfId="65" applyFont="1" applyFill="1" applyBorder="1" applyAlignment="1">
      <alignment/>
    </xf>
    <xf numFmtId="170" fontId="79" fillId="33" borderId="10" xfId="65" applyFont="1" applyFill="1" applyBorder="1" applyAlignment="1">
      <alignment horizontal="center"/>
    </xf>
    <xf numFmtId="10" fontId="9" fillId="33" borderId="0" xfId="47" applyNumberFormat="1" applyFont="1" applyFill="1">
      <alignment/>
      <protection/>
    </xf>
    <xf numFmtId="0" fontId="11" fillId="36" borderId="10" xfId="47" applyFont="1" applyFill="1" applyBorder="1">
      <alignment/>
      <protection/>
    </xf>
    <xf numFmtId="0" fontId="19" fillId="36" borderId="10" xfId="47" applyFont="1" applyFill="1" applyBorder="1" applyAlignment="1">
      <alignment horizontal="center"/>
      <protection/>
    </xf>
    <xf numFmtId="10" fontId="21" fillId="36" borderId="10" xfId="50" applyNumberFormat="1" applyFont="1" applyFill="1" applyBorder="1" applyAlignment="1">
      <alignment horizontal="center"/>
    </xf>
    <xf numFmtId="4" fontId="21" fillId="36" borderId="10" xfId="47" applyNumberFormat="1" applyFont="1" applyFill="1" applyBorder="1" applyAlignment="1">
      <alignment/>
      <protection/>
    </xf>
    <xf numFmtId="10" fontId="21" fillId="36" borderId="10" xfId="47" applyNumberFormat="1" applyFont="1" applyFill="1" applyBorder="1">
      <alignment/>
      <protection/>
    </xf>
    <xf numFmtId="43" fontId="21" fillId="36" borderId="10" xfId="64" applyFont="1" applyFill="1" applyBorder="1" applyAlignment="1">
      <alignment/>
    </xf>
    <xf numFmtId="10" fontId="21" fillId="36" borderId="10" xfId="64" applyNumberFormat="1" applyFont="1" applyFill="1" applyBorder="1" applyAlignment="1">
      <alignment/>
    </xf>
    <xf numFmtId="10" fontId="21" fillId="36" borderId="10" xfId="64" applyNumberFormat="1" applyFont="1" applyFill="1" applyBorder="1" applyAlignment="1">
      <alignment horizontal="center"/>
    </xf>
    <xf numFmtId="43" fontId="21" fillId="36" borderId="10" xfId="64" applyFont="1" applyFill="1" applyBorder="1" applyAlignment="1">
      <alignment horizontal="center"/>
    </xf>
    <xf numFmtId="0" fontId="21" fillId="0" borderId="0" xfId="47" applyFont="1" applyBorder="1">
      <alignment/>
      <protection/>
    </xf>
    <xf numFmtId="0" fontId="21" fillId="0" borderId="26" xfId="47" applyFont="1" applyBorder="1">
      <alignment/>
      <protection/>
    </xf>
    <xf numFmtId="0" fontId="21" fillId="0" borderId="0" xfId="47" applyFont="1" applyBorder="1" applyAlignment="1">
      <alignment horizontal="center"/>
      <protection/>
    </xf>
    <xf numFmtId="0" fontId="9" fillId="0" borderId="0" xfId="47" applyFont="1" applyFill="1">
      <alignment/>
      <protection/>
    </xf>
    <xf numFmtId="10" fontId="75" fillId="0" borderId="0" xfId="47" applyNumberFormat="1" applyFont="1" applyFill="1">
      <alignment/>
      <protection/>
    </xf>
    <xf numFmtId="0" fontId="10" fillId="33" borderId="0" xfId="47" applyFont="1" applyFill="1">
      <alignment/>
      <protection/>
    </xf>
    <xf numFmtId="0" fontId="9" fillId="33" borderId="26" xfId="47" applyFont="1" applyFill="1" applyBorder="1">
      <alignment/>
      <protection/>
    </xf>
    <xf numFmtId="10" fontId="9" fillId="0" borderId="26" xfId="47" applyNumberFormat="1" applyFont="1" applyFill="1" applyBorder="1">
      <alignment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43" fontId="0" fillId="0" borderId="0" xfId="64" applyFont="1" applyFill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172" fontId="0" fillId="0" borderId="0" xfId="50" applyNumberFormat="1" applyFont="1" applyFill="1" applyAlignment="1">
      <alignment/>
    </xf>
    <xf numFmtId="0" fontId="11" fillId="0" borderId="0" xfId="0" applyFont="1" applyFill="1" applyBorder="1" applyAlignment="1">
      <alignment vertical="center"/>
    </xf>
    <xf numFmtId="10" fontId="19" fillId="36" borderId="10" xfId="50" applyNumberFormat="1" applyFont="1" applyFill="1" applyBorder="1" applyAlignment="1">
      <alignment horizontal="center"/>
    </xf>
    <xf numFmtId="43" fontId="19" fillId="36" borderId="10" xfId="64" applyFont="1" applyFill="1" applyBorder="1" applyAlignment="1">
      <alignment/>
    </xf>
    <xf numFmtId="10" fontId="19" fillId="36" borderId="10" xfId="47" applyNumberFormat="1" applyFont="1" applyFill="1" applyBorder="1">
      <alignment/>
      <protection/>
    </xf>
    <xf numFmtId="43" fontId="19" fillId="36" borderId="10" xfId="64" applyFont="1" applyFill="1" applyBorder="1" applyAlignment="1">
      <alignment/>
    </xf>
    <xf numFmtId="10" fontId="19" fillId="36" borderId="10" xfId="64" applyNumberFormat="1" applyFont="1" applyFill="1" applyBorder="1" applyAlignment="1">
      <alignment/>
    </xf>
    <xf numFmtId="10" fontId="21" fillId="0" borderId="10" xfId="50" applyNumberFormat="1" applyFont="1" applyFill="1" applyBorder="1" applyAlignment="1">
      <alignment horizontal="center"/>
    </xf>
    <xf numFmtId="170" fontId="21" fillId="0" borderId="10" xfId="65" applyFont="1" applyFill="1" applyBorder="1" applyAlignment="1">
      <alignment horizontal="center"/>
    </xf>
    <xf numFmtId="0" fontId="3" fillId="0" borderId="10" xfId="47" applyBorder="1" applyAlignment="1">
      <alignment horizontal="center" vertical="center" wrapText="1"/>
      <protection/>
    </xf>
    <xf numFmtId="0" fontId="3" fillId="0" borderId="10" xfId="47" applyBorder="1" applyAlignment="1">
      <alignment horizontal="left" vertical="center"/>
      <protection/>
    </xf>
    <xf numFmtId="0" fontId="3" fillId="0" borderId="10" xfId="47" applyBorder="1" applyAlignment="1">
      <alignment horizontal="left" vertical="center" wrapText="1"/>
      <protection/>
    </xf>
    <xf numFmtId="0" fontId="3" fillId="0" borderId="10" xfId="47" applyBorder="1" applyAlignment="1">
      <alignment horizontal="center" vertical="center"/>
      <protection/>
    </xf>
    <xf numFmtId="43" fontId="3" fillId="0" borderId="10" xfId="64" applyFont="1" applyBorder="1" applyAlignment="1">
      <alignment horizontal="left" vertical="center"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 horizontal="center" vertical="center"/>
    </xf>
    <xf numFmtId="43" fontId="0" fillId="36" borderId="10" xfId="0" applyNumberFormat="1" applyFill="1" applyBorder="1" applyAlignment="1">
      <alignment/>
    </xf>
    <xf numFmtId="0" fontId="2" fillId="36" borderId="10" xfId="47" applyFont="1" applyFill="1" applyBorder="1" applyAlignment="1">
      <alignment horizontal="center" vertical="center"/>
      <protection/>
    </xf>
    <xf numFmtId="0" fontId="2" fillId="36" borderId="10" xfId="47" applyFont="1" applyFill="1" applyBorder="1" applyAlignment="1">
      <alignment horizontal="center" vertical="center" wrapText="1"/>
      <protection/>
    </xf>
    <xf numFmtId="0" fontId="73" fillId="36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3" fontId="0" fillId="0" borderId="0" xfId="64" applyFont="1" applyFill="1" applyBorder="1" applyAlignment="1">
      <alignment vertical="center"/>
    </xf>
    <xf numFmtId="43" fontId="10" fillId="0" borderId="0" xfId="64" applyFont="1" applyFill="1" applyBorder="1" applyAlignment="1">
      <alignment vertical="center"/>
    </xf>
    <xf numFmtId="43" fontId="2" fillId="0" borderId="45" xfId="64" applyFont="1" applyFill="1" applyBorder="1" applyAlignment="1">
      <alignment vertical="center"/>
    </xf>
    <xf numFmtId="43" fontId="25" fillId="0" borderId="0" xfId="64" applyFont="1" applyFill="1" applyBorder="1" applyAlignment="1">
      <alignment vertical="center"/>
    </xf>
    <xf numFmtId="43" fontId="2" fillId="0" borderId="51" xfId="64" applyFont="1" applyFill="1" applyBorder="1" applyAlignment="1">
      <alignment vertical="center" wrapText="1"/>
    </xf>
    <xf numFmtId="43" fontId="28" fillId="0" borderId="49" xfId="64" applyFont="1" applyFill="1" applyBorder="1" applyAlignment="1">
      <alignment vertical="center" wrapText="1"/>
    </xf>
    <xf numFmtId="43" fontId="12" fillId="0" borderId="0" xfId="64" applyFont="1" applyFill="1" applyBorder="1" applyAlignment="1">
      <alignment vertical="center" wrapText="1"/>
    </xf>
    <xf numFmtId="43" fontId="0" fillId="0" borderId="0" xfId="64" applyFont="1" applyFill="1" applyAlignment="1">
      <alignment/>
    </xf>
    <xf numFmtId="43" fontId="0" fillId="0" borderId="0" xfId="0" applyNumberFormat="1" applyFill="1" applyAlignment="1">
      <alignment/>
    </xf>
    <xf numFmtId="43" fontId="27" fillId="0" borderId="18" xfId="64" applyFont="1" applyFill="1" applyBorder="1" applyAlignment="1">
      <alignment vertical="center" wrapText="1"/>
    </xf>
    <xf numFmtId="10" fontId="25" fillId="0" borderId="18" xfId="50" applyNumberFormat="1" applyFont="1" applyFill="1" applyBorder="1" applyAlignment="1">
      <alignment vertical="center"/>
    </xf>
    <xf numFmtId="0" fontId="3" fillId="0" borderId="10" xfId="47" applyFont="1" applyBorder="1" applyAlignment="1">
      <alignment horizontal="left" vertical="center" wrapText="1"/>
      <protection/>
    </xf>
    <xf numFmtId="0" fontId="3" fillId="0" borderId="10" xfId="47" applyFont="1" applyBorder="1" applyAlignment="1">
      <alignment horizontal="center" vertical="center" wrapText="1"/>
      <protection/>
    </xf>
    <xf numFmtId="0" fontId="2" fillId="0" borderId="0" xfId="47" applyFont="1" applyFill="1" applyBorder="1" applyAlignment="1">
      <alignment horizontal="center" vertical="center"/>
      <protection/>
    </xf>
    <xf numFmtId="0" fontId="2" fillId="0" borderId="0" xfId="47" applyFont="1" applyFill="1" applyBorder="1" applyAlignment="1">
      <alignment horizontal="center" vertical="center" wrapText="1"/>
      <protection/>
    </xf>
    <xf numFmtId="0" fontId="73" fillId="0" borderId="0" xfId="0" applyFont="1" applyFill="1" applyBorder="1" applyAlignment="1">
      <alignment horizontal="center" vertical="center"/>
    </xf>
    <xf numFmtId="0" fontId="3" fillId="0" borderId="0" xfId="47" applyFill="1" applyBorder="1" applyAlignment="1">
      <alignment horizontal="center" vertical="center" wrapText="1"/>
      <protection/>
    </xf>
    <xf numFmtId="0" fontId="3" fillId="0" borderId="0" xfId="47" applyFill="1" applyBorder="1" applyAlignment="1">
      <alignment horizontal="center" vertical="center"/>
      <protection/>
    </xf>
    <xf numFmtId="0" fontId="3" fillId="0" borderId="0" xfId="47" applyFill="1" applyBorder="1" applyAlignment="1">
      <alignment horizontal="left" vertical="center" wrapText="1"/>
      <protection/>
    </xf>
    <xf numFmtId="0" fontId="3" fillId="0" borderId="0" xfId="47" applyFill="1" applyBorder="1" applyAlignment="1">
      <alignment horizontal="left" vertical="center"/>
      <protection/>
    </xf>
    <xf numFmtId="43" fontId="3" fillId="0" borderId="0" xfId="64" applyFont="1" applyFill="1" applyBorder="1" applyAlignment="1">
      <alignment horizontal="left" vertical="center"/>
    </xf>
    <xf numFmtId="43" fontId="0" fillId="0" borderId="0" xfId="0" applyNumberFormat="1" applyFill="1" applyBorder="1" applyAlignment="1">
      <alignment horizontal="center" vertical="center"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6" xfId="47" applyFont="1" applyFill="1" applyBorder="1" applyAlignment="1">
      <alignment horizontal="center" vertical="center" wrapText="1"/>
      <protection/>
    </xf>
    <xf numFmtId="0" fontId="10" fillId="0" borderId="0" xfId="47" applyFont="1" applyFill="1" applyBorder="1" applyAlignment="1">
      <alignment horizontal="center" vertical="center" wrapText="1"/>
      <protection/>
    </xf>
    <xf numFmtId="0" fontId="3" fillId="0" borderId="10" xfId="47" applyFont="1" applyBorder="1" applyAlignment="1">
      <alignment horizontal="center" vertical="center"/>
      <protection/>
    </xf>
    <xf numFmtId="43" fontId="3" fillId="0" borderId="10" xfId="64" applyFont="1" applyBorder="1" applyAlignment="1">
      <alignment horizontal="center" vertical="center"/>
    </xf>
    <xf numFmtId="2" fontId="3" fillId="0" borderId="10" xfId="47" applyNumberFormat="1" applyBorder="1" applyAlignment="1">
      <alignment horizontal="center" vertical="center"/>
      <protection/>
    </xf>
    <xf numFmtId="0" fontId="66" fillId="0" borderId="0" xfId="0" applyFont="1" applyAlignment="1">
      <alignment wrapText="1"/>
    </xf>
    <xf numFmtId="0" fontId="21" fillId="0" borderId="10" xfId="47" applyFont="1" applyBorder="1" applyAlignment="1">
      <alignment wrapText="1"/>
      <protection/>
    </xf>
    <xf numFmtId="0" fontId="28" fillId="0" borderId="49" xfId="0" applyFont="1" applyFill="1" applyBorder="1" applyAlignment="1">
      <alignment horizontal="center" wrapText="1"/>
    </xf>
    <xf numFmtId="0" fontId="28" fillId="0" borderId="49" xfId="0" applyFont="1" applyFill="1" applyBorder="1" applyAlignment="1">
      <alignment vertical="center" wrapText="1"/>
    </xf>
    <xf numFmtId="43" fontId="0" fillId="0" borderId="0" xfId="64" applyFont="1" applyAlignment="1">
      <alignment/>
    </xf>
    <xf numFmtId="43" fontId="0" fillId="34" borderId="0" xfId="0" applyNumberFormat="1" applyFill="1" applyAlignment="1">
      <alignment/>
    </xf>
    <xf numFmtId="43" fontId="80" fillId="34" borderId="0" xfId="0" applyNumberFormat="1" applyFont="1" applyFill="1" applyAlignment="1">
      <alignment/>
    </xf>
    <xf numFmtId="0" fontId="29" fillId="37" borderId="10" xfId="48" applyFont="1" applyFill="1" applyBorder="1" applyAlignment="1">
      <alignment horizontal="left" vertical="center" wrapText="1"/>
      <protection/>
    </xf>
    <xf numFmtId="0" fontId="29" fillId="37" borderId="10" xfId="48" applyFont="1" applyFill="1" applyBorder="1" applyAlignment="1">
      <alignment horizontal="center" vertical="center"/>
      <protection/>
    </xf>
    <xf numFmtId="4" fontId="29" fillId="37" borderId="10" xfId="48" applyNumberFormat="1" applyFont="1" applyFill="1" applyBorder="1" applyAlignment="1">
      <alignment horizontal="center" vertical="center"/>
      <protection/>
    </xf>
    <xf numFmtId="0" fontId="29" fillId="37" borderId="53" xfId="48" applyFont="1" applyFill="1" applyBorder="1" applyAlignment="1">
      <alignment horizontal="center" vertical="center"/>
      <protection/>
    </xf>
    <xf numFmtId="43" fontId="0" fillId="0" borderId="0" xfId="64" applyFont="1" applyAlignment="1">
      <alignment/>
    </xf>
    <xf numFmtId="0" fontId="0" fillId="34" borderId="0" xfId="0" applyFill="1" applyAlignment="1">
      <alignment/>
    </xf>
    <xf numFmtId="0" fontId="11" fillId="0" borderId="10" xfId="0" applyFont="1" applyBorder="1" applyAlignment="1">
      <alignment horizontal="center" vertical="top" wrapText="1"/>
    </xf>
    <xf numFmtId="169" fontId="3" fillId="0" borderId="10" xfId="44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14" fontId="3" fillId="0" borderId="15" xfId="0" applyNumberFormat="1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169" fontId="2" fillId="0" borderId="15" xfId="44" applyFont="1" applyBorder="1" applyAlignment="1">
      <alignment horizontal="center" vertical="top" wrapText="1"/>
    </xf>
    <xf numFmtId="169" fontId="2" fillId="0" borderId="14" xfId="44" applyFont="1" applyBorder="1" applyAlignment="1">
      <alignment horizontal="center" vertical="top" wrapText="1"/>
    </xf>
    <xf numFmtId="49" fontId="3" fillId="0" borderId="15" xfId="44" applyNumberFormat="1" applyFont="1" applyBorder="1" applyAlignment="1">
      <alignment horizontal="center" vertical="top" wrapText="1"/>
    </xf>
    <xf numFmtId="49" fontId="3" fillId="0" borderId="14" xfId="44" applyNumberFormat="1" applyFont="1" applyBorder="1" applyAlignment="1">
      <alignment horizontal="center" vertical="top" wrapText="1"/>
    </xf>
    <xf numFmtId="10" fontId="3" fillId="0" borderId="10" xfId="44" applyNumberFormat="1" applyFont="1" applyBorder="1" applyAlignment="1">
      <alignment horizontal="right"/>
    </xf>
    <xf numFmtId="169" fontId="3" fillId="0" borderId="15" xfId="44" applyFont="1" applyBorder="1" applyAlignment="1">
      <alignment horizontal="center" vertical="top"/>
    </xf>
    <xf numFmtId="169" fontId="3" fillId="0" borderId="14" xfId="44" applyFont="1" applyBorder="1" applyAlignment="1">
      <alignment horizontal="center" vertical="top"/>
    </xf>
    <xf numFmtId="169" fontId="3" fillId="0" borderId="10" xfId="44" applyFont="1" applyBorder="1" applyAlignment="1">
      <alignment horizontal="left" vertical="top"/>
    </xf>
    <xf numFmtId="2" fontId="2" fillId="0" borderId="15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5" fillId="0" borderId="5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69" fontId="2" fillId="0" borderId="10" xfId="44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77" fillId="0" borderId="15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169" fontId="2" fillId="0" borderId="10" xfId="44" applyFont="1" applyBorder="1" applyAlignment="1">
      <alignment vertical="top"/>
    </xf>
    <xf numFmtId="0" fontId="77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5" xfId="64" applyNumberFormat="1" applyFont="1" applyBorder="1" applyAlignment="1">
      <alignment horizontal="center"/>
    </xf>
    <xf numFmtId="43" fontId="3" fillId="0" borderId="14" xfId="64" applyFont="1" applyBorder="1" applyAlignment="1">
      <alignment horizontal="center"/>
    </xf>
    <xf numFmtId="169" fontId="2" fillId="0" borderId="15" xfId="44" applyFont="1" applyBorder="1" applyAlignment="1">
      <alignment vertical="top" wrapText="1"/>
    </xf>
    <xf numFmtId="169" fontId="2" fillId="0" borderId="14" xfId="44" applyFont="1" applyBorder="1" applyAlignment="1">
      <alignment vertical="top" wrapText="1"/>
    </xf>
    <xf numFmtId="0" fontId="3" fillId="33" borderId="15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9" fontId="2" fillId="0" borderId="15" xfId="44" applyFont="1" applyBorder="1" applyAlignment="1">
      <alignment vertical="top"/>
    </xf>
    <xf numFmtId="169" fontId="2" fillId="0" borderId="14" xfId="44" applyFont="1" applyBorder="1" applyAlignment="1">
      <alignment vertical="top"/>
    </xf>
    <xf numFmtId="169" fontId="3" fillId="0" borderId="15" xfId="44" applyFont="1" applyBorder="1" applyAlignment="1">
      <alignment horizontal="center"/>
    </xf>
    <xf numFmtId="169" fontId="3" fillId="0" borderId="14" xfId="44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10" fontId="3" fillId="0" borderId="10" xfId="44" applyNumberFormat="1" applyFont="1" applyBorder="1" applyAlignment="1">
      <alignment horizontal="right" vertical="top"/>
    </xf>
    <xf numFmtId="0" fontId="3" fillId="33" borderId="14" xfId="0" applyFont="1" applyFill="1" applyBorder="1" applyAlignment="1">
      <alignment horizontal="center" vertical="top"/>
    </xf>
    <xf numFmtId="49" fontId="11" fillId="0" borderId="15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49" fontId="81" fillId="0" borderId="15" xfId="44" applyNumberFormat="1" applyFont="1" applyBorder="1" applyAlignment="1">
      <alignment horizontal="center" vertical="top" wrapText="1"/>
    </xf>
    <xf numFmtId="49" fontId="81" fillId="0" borderId="14" xfId="44" applyNumberFormat="1" applyFont="1" applyBorder="1" applyAlignment="1">
      <alignment horizontal="center" vertical="top" wrapText="1"/>
    </xf>
    <xf numFmtId="169" fontId="81" fillId="0" borderId="15" xfId="44" applyFont="1" applyBorder="1" applyAlignment="1">
      <alignment horizontal="center"/>
    </xf>
    <xf numFmtId="169" fontId="81" fillId="0" borderId="14" xfId="44" applyFont="1" applyBorder="1" applyAlignment="1">
      <alignment horizontal="center"/>
    </xf>
    <xf numFmtId="169" fontId="2" fillId="0" borderId="13" xfId="44" applyFont="1" applyBorder="1" applyAlignment="1">
      <alignment horizontal="center" vertical="top" wrapText="1"/>
    </xf>
    <xf numFmtId="169" fontId="2" fillId="0" borderId="13" xfId="44" applyFont="1" applyBorder="1" applyAlignment="1">
      <alignment vertical="top"/>
    </xf>
    <xf numFmtId="49" fontId="81" fillId="0" borderId="13" xfId="44" applyNumberFormat="1" applyFont="1" applyBorder="1" applyAlignment="1">
      <alignment horizontal="center" vertical="top" wrapText="1"/>
    </xf>
    <xf numFmtId="169" fontId="2" fillId="0" borderId="13" xfId="44" applyFont="1" applyBorder="1" applyAlignment="1">
      <alignment vertical="top" wrapText="1"/>
    </xf>
    <xf numFmtId="169" fontId="11" fillId="0" borderId="55" xfId="44" applyFont="1" applyBorder="1" applyAlignment="1">
      <alignment horizontal="center" vertical="center" wrapText="1"/>
    </xf>
    <xf numFmtId="169" fontId="11" fillId="0" borderId="53" xfId="44" applyFont="1" applyBorder="1" applyAlignment="1">
      <alignment horizontal="center" vertical="center" wrapText="1"/>
    </xf>
    <xf numFmtId="169" fontId="11" fillId="0" borderId="27" xfId="44" applyFont="1" applyBorder="1" applyAlignment="1">
      <alignment horizontal="center" vertical="center" wrapText="1"/>
    </xf>
    <xf numFmtId="17" fontId="19" fillId="33" borderId="56" xfId="47" applyNumberFormat="1" applyFont="1" applyFill="1" applyBorder="1" applyAlignment="1">
      <alignment horizontal="center"/>
      <protection/>
    </xf>
    <xf numFmtId="17" fontId="19" fillId="33" borderId="57" xfId="47" applyNumberFormat="1" applyFont="1" applyFill="1" applyBorder="1" applyAlignment="1">
      <alignment horizontal="center"/>
      <protection/>
    </xf>
    <xf numFmtId="17" fontId="19" fillId="33" borderId="36" xfId="47" applyNumberFormat="1" applyFont="1" applyFill="1" applyBorder="1" applyAlignment="1">
      <alignment horizontal="center"/>
      <protection/>
    </xf>
    <xf numFmtId="17" fontId="19" fillId="33" borderId="27" xfId="47" applyNumberFormat="1" applyFont="1" applyFill="1" applyBorder="1" applyAlignment="1">
      <alignment horizontal="center"/>
      <protection/>
    </xf>
    <xf numFmtId="17" fontId="19" fillId="33" borderId="58" xfId="47" applyNumberFormat="1" applyFont="1" applyFill="1" applyBorder="1" applyAlignment="1">
      <alignment horizontal="center"/>
      <protection/>
    </xf>
    <xf numFmtId="10" fontId="17" fillId="0" borderId="0" xfId="47" applyNumberFormat="1" applyFont="1" applyFill="1" applyAlignment="1">
      <alignment horizontal="center"/>
      <protection/>
    </xf>
    <xf numFmtId="0" fontId="23" fillId="33" borderId="59" xfId="47" applyFont="1" applyFill="1" applyBorder="1" applyAlignment="1">
      <alignment horizontal="center" vertical="center"/>
      <protection/>
    </xf>
    <xf numFmtId="0" fontId="23" fillId="33" borderId="60" xfId="47" applyFont="1" applyFill="1" applyBorder="1" applyAlignment="1">
      <alignment horizontal="center" vertical="center"/>
      <protection/>
    </xf>
    <xf numFmtId="0" fontId="23" fillId="33" borderId="61" xfId="47" applyFont="1" applyFill="1" applyBorder="1" applyAlignment="1">
      <alignment horizontal="center" vertical="center"/>
      <protection/>
    </xf>
    <xf numFmtId="0" fontId="23" fillId="33" borderId="34" xfId="47" applyFont="1" applyFill="1" applyBorder="1" applyAlignment="1">
      <alignment horizontal="center" vertical="center"/>
      <protection/>
    </xf>
    <xf numFmtId="0" fontId="23" fillId="33" borderId="0" xfId="47" applyFont="1" applyFill="1" applyBorder="1" applyAlignment="1">
      <alignment horizontal="center" vertical="center"/>
      <protection/>
    </xf>
    <xf numFmtId="0" fontId="23" fillId="33" borderId="32" xfId="47" applyFont="1" applyFill="1" applyBorder="1" applyAlignment="1">
      <alignment horizontal="center" vertical="center"/>
      <protection/>
    </xf>
    <xf numFmtId="0" fontId="24" fillId="35" borderId="34" xfId="47" applyFont="1" applyFill="1" applyBorder="1" applyAlignment="1">
      <alignment horizontal="center" vertical="center"/>
      <protection/>
    </xf>
    <xf numFmtId="0" fontId="24" fillId="35" borderId="0" xfId="47" applyFont="1" applyFill="1" applyBorder="1" applyAlignment="1">
      <alignment horizontal="center" vertical="center"/>
      <protection/>
    </xf>
    <xf numFmtId="0" fontId="24" fillId="35" borderId="32" xfId="47" applyFont="1" applyFill="1" applyBorder="1" applyAlignment="1">
      <alignment horizontal="center" vertical="center"/>
      <protection/>
    </xf>
    <xf numFmtId="10" fontId="16" fillId="0" borderId="34" xfId="47" applyNumberFormat="1" applyFont="1" applyFill="1" applyBorder="1" applyAlignment="1">
      <alignment horizontal="center" vertical="center"/>
      <protection/>
    </xf>
    <xf numFmtId="10" fontId="16" fillId="0" borderId="0" xfId="47" applyNumberFormat="1" applyFont="1" applyFill="1" applyBorder="1" applyAlignment="1">
      <alignment horizontal="center" vertical="center"/>
      <protection/>
    </xf>
    <xf numFmtId="10" fontId="16" fillId="0" borderId="32" xfId="47" applyNumberFormat="1" applyFont="1" applyFill="1" applyBorder="1" applyAlignment="1">
      <alignment horizontal="center" vertical="center"/>
      <protection/>
    </xf>
    <xf numFmtId="10" fontId="16" fillId="0" borderId="23" xfId="47" applyNumberFormat="1" applyFont="1" applyFill="1" applyBorder="1" applyAlignment="1">
      <alignment horizontal="center" vertical="center"/>
      <protection/>
    </xf>
    <xf numFmtId="10" fontId="16" fillId="0" borderId="36" xfId="47" applyNumberFormat="1" applyFont="1" applyFill="1" applyBorder="1" applyAlignment="1">
      <alignment horizontal="center" vertical="center"/>
      <protection/>
    </xf>
    <xf numFmtId="10" fontId="16" fillId="0" borderId="62" xfId="47" applyNumberFormat="1" applyFont="1" applyFill="1" applyBorder="1" applyAlignment="1">
      <alignment horizontal="center" vertical="center"/>
      <protection/>
    </xf>
    <xf numFmtId="10" fontId="17" fillId="0" borderId="16" xfId="47" applyNumberFormat="1" applyFont="1" applyFill="1" applyBorder="1" applyAlignment="1">
      <alignment horizontal="center"/>
      <protection/>
    </xf>
    <xf numFmtId="169" fontId="2" fillId="0" borderId="15" xfId="44" applyFont="1" applyBorder="1" applyAlignment="1">
      <alignment horizontal="center"/>
    </xf>
    <xf numFmtId="169" fontId="2" fillId="0" borderId="14" xfId="44" applyFont="1" applyBorder="1" applyAlignment="1">
      <alignment horizontal="center"/>
    </xf>
    <xf numFmtId="0" fontId="28" fillId="0" borderId="63" xfId="0" applyFont="1" applyFill="1" applyBorder="1" applyAlignment="1">
      <alignment horizontal="left" vertical="center" wrapText="1"/>
    </xf>
    <xf numFmtId="0" fontId="28" fillId="0" borderId="64" xfId="0" applyFont="1" applyFill="1" applyBorder="1" applyAlignment="1">
      <alignment horizontal="left" vertical="center" wrapText="1"/>
    </xf>
    <xf numFmtId="0" fontId="28" fillId="0" borderId="49" xfId="0" applyFont="1" applyFill="1" applyBorder="1" applyAlignment="1">
      <alignment horizontal="left" vertical="center" wrapText="1"/>
    </xf>
    <xf numFmtId="0" fontId="27" fillId="0" borderId="63" xfId="0" applyFont="1" applyFill="1" applyBorder="1" applyAlignment="1">
      <alignment horizontal="left" vertical="center" wrapText="1"/>
    </xf>
    <xf numFmtId="0" fontId="27" fillId="0" borderId="64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14" fontId="2" fillId="0" borderId="49" xfId="0" applyNumberFormat="1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left" vertical="center"/>
    </xf>
    <xf numFmtId="0" fontId="26" fillId="0" borderId="68" xfId="0" applyFont="1" applyFill="1" applyBorder="1" applyAlignment="1">
      <alignment horizontal="left" vertical="center"/>
    </xf>
    <xf numFmtId="0" fontId="26" fillId="0" borderId="49" xfId="0" applyFont="1" applyFill="1" applyBorder="1" applyAlignment="1">
      <alignment horizontal="left" vertical="center"/>
    </xf>
    <xf numFmtId="0" fontId="2" fillId="0" borderId="7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wrapText="1"/>
    </xf>
    <xf numFmtId="43" fontId="12" fillId="0" borderId="69" xfId="64" applyFont="1" applyFill="1" applyBorder="1" applyAlignment="1">
      <alignment vertical="center" wrapText="1"/>
    </xf>
    <xf numFmtId="43" fontId="10" fillId="0" borderId="72" xfId="64" applyFont="1" applyFill="1" applyBorder="1" applyAlignment="1">
      <alignment wrapText="1"/>
    </xf>
    <xf numFmtId="0" fontId="2" fillId="0" borderId="69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left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10" fontId="74" fillId="0" borderId="68" xfId="0" applyNumberFormat="1" applyFont="1" applyFill="1" applyBorder="1" applyAlignment="1">
      <alignment horizontal="center" vertical="center" wrapText="1"/>
    </xf>
    <xf numFmtId="10" fontId="74" fillId="0" borderId="69" xfId="0" applyNumberFormat="1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horizontal="left" vertical="center" wrapText="1"/>
    </xf>
    <xf numFmtId="10" fontId="74" fillId="0" borderId="73" xfId="0" applyNumberFormat="1" applyFont="1" applyFill="1" applyBorder="1" applyAlignment="1">
      <alignment horizontal="center" vertical="center" wrapText="1"/>
    </xf>
    <xf numFmtId="10" fontId="74" fillId="0" borderId="72" xfId="0" applyNumberFormat="1" applyFont="1" applyFill="1" applyBorder="1" applyAlignment="1">
      <alignment horizontal="center" vertical="center" wrapText="1"/>
    </xf>
    <xf numFmtId="10" fontId="74" fillId="0" borderId="65" xfId="0" applyNumberFormat="1" applyFont="1" applyFill="1" applyBorder="1" applyAlignment="1">
      <alignment horizontal="center" vertical="center"/>
    </xf>
    <xf numFmtId="10" fontId="74" fillId="0" borderId="67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32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36" xfId="0" applyFont="1" applyFill="1" applyBorder="1" applyAlignment="1">
      <alignment horizontal="justify" vertical="center" wrapText="1"/>
    </xf>
    <xf numFmtId="0" fontId="3" fillId="0" borderId="62" xfId="0" applyFont="1" applyFill="1" applyBorder="1" applyAlignment="1">
      <alignment horizontal="justify" vertical="center" wrapText="1"/>
    </xf>
    <xf numFmtId="0" fontId="2" fillId="0" borderId="7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84" fillId="36" borderId="10" xfId="0" applyFont="1" applyFill="1" applyBorder="1" applyAlignment="1">
      <alignment horizontal="center" vertical="center"/>
    </xf>
    <xf numFmtId="17" fontId="19" fillId="33" borderId="15" xfId="47" applyNumberFormat="1" applyFont="1" applyFill="1" applyBorder="1" applyAlignment="1">
      <alignment horizontal="center"/>
      <protection/>
    </xf>
    <xf numFmtId="17" fontId="19" fillId="33" borderId="14" xfId="47" applyNumberFormat="1" applyFont="1" applyFill="1" applyBorder="1" applyAlignment="1">
      <alignment horizontal="center"/>
      <protection/>
    </xf>
    <xf numFmtId="17" fontId="19" fillId="33" borderId="75" xfId="47" applyNumberFormat="1" applyFont="1" applyFill="1" applyBorder="1" applyAlignment="1">
      <alignment horizontal="center"/>
      <protection/>
    </xf>
    <xf numFmtId="17" fontId="19" fillId="33" borderId="76" xfId="47" applyNumberFormat="1" applyFont="1" applyFill="1" applyBorder="1" applyAlignment="1">
      <alignment horizontal="center"/>
      <protection/>
    </xf>
    <xf numFmtId="10" fontId="19" fillId="36" borderId="10" xfId="47" applyNumberFormat="1" applyFont="1" applyFill="1" applyBorder="1" applyAlignment="1">
      <alignment horizontal="center" vertical="center"/>
      <protection/>
    </xf>
    <xf numFmtId="4" fontId="79" fillId="36" borderId="10" xfId="47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_Pesquisa no referencial 10 de maio de 2013" xfId="48"/>
    <cellStyle name="Nota" xfId="49"/>
    <cellStyle name="Percent" xfId="50"/>
    <cellStyle name="Porcentagem 2" xfId="51"/>
    <cellStyle name="Ruim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dxfs count="7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104775</xdr:rowOff>
    </xdr:from>
    <xdr:to>
      <xdr:col>1</xdr:col>
      <xdr:colOff>1219200</xdr:colOff>
      <xdr:row>4</xdr:row>
      <xdr:rowOff>104775</xdr:rowOff>
    </xdr:to>
    <xdr:pic>
      <xdr:nvPicPr>
        <xdr:cNvPr id="1" name="Imagem 1" descr="PREFEITURA DE SÃO S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12</xdr:row>
      <xdr:rowOff>0</xdr:rowOff>
    </xdr:from>
    <xdr:to>
      <xdr:col>8</xdr:col>
      <xdr:colOff>714375</xdr:colOff>
      <xdr:row>14</xdr:row>
      <xdr:rowOff>19050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rcRect l="24162" r="23457"/>
        <a:stretch>
          <a:fillRect/>
        </a:stretch>
      </xdr:blipFill>
      <xdr:spPr>
        <a:xfrm>
          <a:off x="7429500" y="2886075"/>
          <a:ext cx="2552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704850</xdr:colOff>
      <xdr:row>5</xdr:row>
      <xdr:rowOff>66675</xdr:rowOff>
    </xdr:from>
    <xdr:to>
      <xdr:col>12</xdr:col>
      <xdr:colOff>657225</xdr:colOff>
      <xdr:row>8</xdr:row>
      <xdr:rowOff>123825</xdr:rowOff>
    </xdr:to>
    <xdr:sp>
      <xdr:nvSpPr>
        <xdr:cNvPr id="2" name="Texto explicativo retangular com cantos arredondados 6"/>
        <xdr:cNvSpPr>
          <a:spLocks/>
        </xdr:cNvSpPr>
      </xdr:nvSpPr>
      <xdr:spPr>
        <a:xfrm>
          <a:off x="10925175" y="1428750"/>
          <a:ext cx="1543050" cy="781050"/>
        </a:xfrm>
        <a:prstGeom prst="wedgeRoundRectCallout">
          <a:avLst>
            <a:gd name="adj1" fmla="val -62268"/>
            <a:gd name="adj2" fmla="val 72893"/>
          </a:avLst>
        </a:prstGeom>
        <a:solidFill>
          <a:srgbClr val="FF0000">
            <a:alpha val="5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Valor  ilustrativo, alterar de acordo com a obra.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104775</xdr:rowOff>
    </xdr:from>
    <xdr:to>
      <xdr:col>1</xdr:col>
      <xdr:colOff>1076325</xdr:colOff>
      <xdr:row>4</xdr:row>
      <xdr:rowOff>104775</xdr:rowOff>
    </xdr:to>
    <xdr:pic>
      <xdr:nvPicPr>
        <xdr:cNvPr id="1" name="Imagem 2" descr="PREFEITURA DE SÃO S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775"/>
          <a:ext cx="885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DRO\Documents\002-PREFEITURA%202016\009-16-MEDI&#199;OES%20UBS\Anexo%2004-Planilha-Cronograma-%20UBS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2014"/>
      <sheetName val="Cronog 1 a 6"/>
      <sheetName val="Cronog 6  a 9"/>
    </sheetNames>
    <sheetDataSet>
      <sheetData sheetId="0">
        <row r="12">
          <cell r="D12" t="str">
            <v>MOBILIZAÇÃO - CANTEIRO DE OBRAS - DEMOLIÇÕES</v>
          </cell>
        </row>
        <row r="20">
          <cell r="D20" t="str">
            <v>MOVIMENTO DE TERRA</v>
          </cell>
        </row>
        <row r="26">
          <cell r="D26" t="str">
            <v>COBERTURA</v>
          </cell>
        </row>
        <row r="34">
          <cell r="D34" t="str">
            <v>FUNDAÇÃO E ESTRUTURA</v>
          </cell>
        </row>
        <row r="53">
          <cell r="D53" t="str">
            <v>ALVENARIA - VEDAÇÃO</v>
          </cell>
        </row>
        <row r="57">
          <cell r="D57" t="str">
            <v>IMPERMEABILIZAÇÃO</v>
          </cell>
        </row>
        <row r="62">
          <cell r="D62" t="str">
            <v>REVESTIMENTOS - PISOS, PAREDES E TETOS</v>
          </cell>
        </row>
        <row r="88">
          <cell r="D88" t="str">
            <v>ESQUARIAS</v>
          </cell>
        </row>
        <row r="107">
          <cell r="D107" t="str">
            <v>INSTALAÇÕES ELETRICAS</v>
          </cell>
        </row>
        <row r="159">
          <cell r="D159" t="str">
            <v>INSTALAÇÕES HIDAULICAS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1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6.7109375" style="8" customWidth="1"/>
    <col min="2" max="2" width="8.57421875" style="32" customWidth="1"/>
    <col min="3" max="3" width="5.57421875" style="8" bestFit="1" customWidth="1"/>
    <col min="4" max="4" width="36.7109375" style="9" customWidth="1"/>
    <col min="5" max="5" width="5.421875" style="8" bestFit="1" customWidth="1"/>
    <col min="6" max="6" width="9.421875" style="8" customWidth="1"/>
    <col min="7" max="7" width="10.140625" style="22" customWidth="1"/>
    <col min="8" max="8" width="11.00390625" style="8" customWidth="1"/>
    <col min="9" max="9" width="11.7109375" style="10" customWidth="1"/>
    <col min="10" max="10" width="10.7109375" style="10" customWidth="1"/>
    <col min="11" max="11" width="12.140625" style="10" customWidth="1"/>
    <col min="12" max="12" width="12.28125" style="10" customWidth="1"/>
  </cols>
  <sheetData>
    <row r="1" spans="1:12" ht="15">
      <c r="A1" s="337" t="s">
        <v>531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9"/>
    </row>
    <row r="2" spans="1:12" ht="15">
      <c r="A2" s="340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2"/>
    </row>
    <row r="3" spans="1:12" ht="15.75" customHeight="1">
      <c r="A3" s="343" t="s">
        <v>522</v>
      </c>
      <c r="B3" s="343"/>
      <c r="C3" s="323" t="s">
        <v>523</v>
      </c>
      <c r="D3" s="324"/>
      <c r="E3" s="324"/>
      <c r="F3" s="325"/>
      <c r="G3" s="319" t="s">
        <v>524</v>
      </c>
      <c r="H3" s="320"/>
      <c r="I3" s="326" t="s">
        <v>253</v>
      </c>
      <c r="J3" s="327"/>
      <c r="K3" s="344" t="s">
        <v>526</v>
      </c>
      <c r="L3" s="344"/>
    </row>
    <row r="4" spans="1:12" ht="15">
      <c r="A4" s="345"/>
      <c r="B4" s="345"/>
      <c r="C4" s="346"/>
      <c r="D4" s="346"/>
      <c r="E4" s="317" t="s">
        <v>540</v>
      </c>
      <c r="F4" s="317"/>
      <c r="G4" s="321">
        <v>41995</v>
      </c>
      <c r="H4" s="322"/>
      <c r="I4" s="328" t="s">
        <v>541</v>
      </c>
      <c r="J4" s="329"/>
      <c r="K4" s="318"/>
      <c r="L4" s="318"/>
    </row>
    <row r="5" spans="1:12" ht="15">
      <c r="A5" s="350" t="s">
        <v>542</v>
      </c>
      <c r="B5" s="351"/>
      <c r="C5" s="390" t="s">
        <v>543</v>
      </c>
      <c r="D5" s="391"/>
      <c r="E5" s="380" t="s">
        <v>538</v>
      </c>
      <c r="F5" s="381"/>
      <c r="G5" s="392" t="s">
        <v>525</v>
      </c>
      <c r="H5" s="393"/>
      <c r="I5" s="386" t="s">
        <v>516</v>
      </c>
      <c r="J5" s="387"/>
      <c r="K5" s="388">
        <v>650936.07</v>
      </c>
      <c r="L5" s="389"/>
    </row>
    <row r="6" spans="1:12" ht="15">
      <c r="A6" s="378"/>
      <c r="B6" s="379"/>
      <c r="C6" s="379"/>
      <c r="D6" s="397"/>
      <c r="E6" s="384"/>
      <c r="F6" s="385"/>
      <c r="G6" s="394" t="s">
        <v>536</v>
      </c>
      <c r="H6" s="395"/>
      <c r="I6" s="386" t="s">
        <v>518</v>
      </c>
      <c r="J6" s="387"/>
      <c r="K6" s="388">
        <f>K211</f>
        <v>55338.5331</v>
      </c>
      <c r="L6" s="389"/>
    </row>
    <row r="7" spans="1:12" ht="15">
      <c r="A7" s="374" t="s">
        <v>530</v>
      </c>
      <c r="B7" s="375"/>
      <c r="C7" s="375"/>
      <c r="D7" s="376"/>
      <c r="E7" s="336"/>
      <c r="F7" s="336"/>
      <c r="G7" s="334" t="s">
        <v>528</v>
      </c>
      <c r="H7" s="335"/>
      <c r="I7" s="372" t="s">
        <v>519</v>
      </c>
      <c r="J7" s="373"/>
      <c r="K7" s="333">
        <f>L211</f>
        <v>55338.5331</v>
      </c>
      <c r="L7" s="333"/>
    </row>
    <row r="8" spans="1:12" ht="15">
      <c r="A8" s="377"/>
      <c r="B8" s="377"/>
      <c r="C8" s="377"/>
      <c r="D8" s="377"/>
      <c r="E8" s="382" t="s">
        <v>527</v>
      </c>
      <c r="F8" s="383"/>
      <c r="G8" s="398" t="s">
        <v>537</v>
      </c>
      <c r="H8" s="399"/>
      <c r="I8" s="372" t="s">
        <v>517</v>
      </c>
      <c r="J8" s="373"/>
      <c r="K8" s="331">
        <f>K5-K7</f>
        <v>595597.5369</v>
      </c>
      <c r="L8" s="332"/>
    </row>
    <row r="9" spans="1:12" ht="15">
      <c r="A9" s="23" t="s">
        <v>254</v>
      </c>
      <c r="B9" s="27"/>
      <c r="C9" s="363" t="s">
        <v>535</v>
      </c>
      <c r="D9" s="364"/>
      <c r="E9" s="361" t="s">
        <v>539</v>
      </c>
      <c r="F9" s="362"/>
      <c r="G9" s="334" t="s">
        <v>529</v>
      </c>
      <c r="H9" s="335"/>
      <c r="I9" s="372" t="s">
        <v>520</v>
      </c>
      <c r="J9" s="373"/>
      <c r="K9" s="396">
        <f>K6/K5</f>
        <v>0.08501377577678251</v>
      </c>
      <c r="L9" s="396"/>
    </row>
    <row r="10" spans="1:12" ht="15">
      <c r="A10" s="24"/>
      <c r="B10" s="28"/>
      <c r="C10" s="368"/>
      <c r="D10" s="368"/>
      <c r="E10" s="369"/>
      <c r="F10" s="369"/>
      <c r="G10" s="370">
        <v>41891</v>
      </c>
      <c r="H10" s="371"/>
      <c r="I10" s="355" t="s">
        <v>521</v>
      </c>
      <c r="J10" s="355"/>
      <c r="K10" s="330">
        <f>K7/K5</f>
        <v>0.08501377577678251</v>
      </c>
      <c r="L10" s="330"/>
    </row>
    <row r="11" spans="1:12" ht="15">
      <c r="A11" s="5"/>
      <c r="B11" s="29"/>
      <c r="C11" s="5"/>
      <c r="D11" s="6"/>
      <c r="E11" s="5"/>
      <c r="F11" s="5"/>
      <c r="G11" s="20"/>
      <c r="H11" s="5"/>
      <c r="I11" s="7"/>
      <c r="J11" s="7"/>
      <c r="K11" s="7"/>
      <c r="L11" s="7"/>
    </row>
    <row r="12" spans="1:12" s="1" customFormat="1" ht="15">
      <c r="A12" s="12" t="s">
        <v>255</v>
      </c>
      <c r="B12" s="30" t="s">
        <v>0</v>
      </c>
      <c r="C12" s="12" t="s">
        <v>1</v>
      </c>
      <c r="D12" s="11" t="s">
        <v>2</v>
      </c>
      <c r="E12" s="17" t="s">
        <v>3</v>
      </c>
      <c r="F12" s="17" t="s">
        <v>511</v>
      </c>
      <c r="G12" s="19" t="s">
        <v>511</v>
      </c>
      <c r="H12" s="17" t="s">
        <v>511</v>
      </c>
      <c r="I12" s="18" t="s">
        <v>534</v>
      </c>
      <c r="J12" s="18" t="s">
        <v>533</v>
      </c>
      <c r="K12" s="18" t="s">
        <v>457</v>
      </c>
      <c r="L12" s="18" t="s">
        <v>457</v>
      </c>
    </row>
    <row r="13" spans="1:12" s="1" customFormat="1" ht="25.5">
      <c r="A13" s="12"/>
      <c r="B13" s="30"/>
      <c r="C13" s="12"/>
      <c r="D13" s="11"/>
      <c r="E13" s="17"/>
      <c r="F13" s="17" t="s">
        <v>510</v>
      </c>
      <c r="G13" s="19" t="s">
        <v>514</v>
      </c>
      <c r="H13" s="17" t="s">
        <v>513</v>
      </c>
      <c r="I13" s="18" t="s">
        <v>532</v>
      </c>
      <c r="J13" s="18" t="s">
        <v>532</v>
      </c>
      <c r="K13" s="18" t="s">
        <v>512</v>
      </c>
      <c r="L13" s="18" t="s">
        <v>515</v>
      </c>
    </row>
    <row r="14" spans="1:12" ht="25.5">
      <c r="A14" s="13"/>
      <c r="B14" s="31"/>
      <c r="C14" s="26">
        <v>1</v>
      </c>
      <c r="D14" s="25" t="s">
        <v>4</v>
      </c>
      <c r="E14" s="13"/>
      <c r="F14" s="13"/>
      <c r="G14" s="21"/>
      <c r="H14" s="16"/>
      <c r="I14" s="14"/>
      <c r="J14" s="14"/>
      <c r="K14" s="15"/>
      <c r="L14" s="15"/>
    </row>
    <row r="15" spans="1:12" s="2" customFormat="1" ht="48">
      <c r="A15" s="33" t="s">
        <v>5</v>
      </c>
      <c r="B15" s="33" t="s">
        <v>6</v>
      </c>
      <c r="C15" s="33" t="s">
        <v>317</v>
      </c>
      <c r="D15" s="40" t="s">
        <v>218</v>
      </c>
      <c r="E15" s="33" t="s">
        <v>29</v>
      </c>
      <c r="F15" s="33" t="s">
        <v>219</v>
      </c>
      <c r="G15" s="41">
        <v>4.5</v>
      </c>
      <c r="H15" s="41">
        <f>G15</f>
        <v>4.5</v>
      </c>
      <c r="I15" s="42">
        <v>162.92</v>
      </c>
      <c r="J15" s="42">
        <v>211.79</v>
      </c>
      <c r="K15" s="42">
        <f>J15*G15</f>
        <v>953.055</v>
      </c>
      <c r="L15" s="42">
        <f>H15*J15</f>
        <v>953.055</v>
      </c>
    </row>
    <row r="16" spans="1:12" s="2" customFormat="1" ht="48">
      <c r="A16" s="33" t="s">
        <v>5</v>
      </c>
      <c r="B16" s="33" t="s">
        <v>7</v>
      </c>
      <c r="C16" s="33" t="s">
        <v>318</v>
      </c>
      <c r="D16" s="40" t="s">
        <v>220</v>
      </c>
      <c r="E16" s="33" t="s">
        <v>29</v>
      </c>
      <c r="F16" s="33" t="s">
        <v>221</v>
      </c>
      <c r="G16" s="41">
        <v>360</v>
      </c>
      <c r="H16" s="41">
        <f aca="true" t="shared" si="0" ref="H16:H78">G16</f>
        <v>360</v>
      </c>
      <c r="I16" s="42">
        <v>8.38</v>
      </c>
      <c r="J16" s="42">
        <f aca="true" t="shared" si="1" ref="J16:J25">ROUND(I16*1.3,2)</f>
        <v>10.89</v>
      </c>
      <c r="K16" s="42">
        <f aca="true" t="shared" si="2" ref="K16:K78">J16*G16</f>
        <v>3920.4</v>
      </c>
      <c r="L16" s="42">
        <f aca="true" t="shared" si="3" ref="L16:L78">H16*J16</f>
        <v>3920.4</v>
      </c>
    </row>
    <row r="17" spans="1:12" s="2" customFormat="1" ht="48">
      <c r="A17" s="33" t="s">
        <v>5</v>
      </c>
      <c r="B17" s="33" t="s">
        <v>8</v>
      </c>
      <c r="C17" s="33" t="s">
        <v>319</v>
      </c>
      <c r="D17" s="40" t="s">
        <v>222</v>
      </c>
      <c r="E17" s="33" t="s">
        <v>11</v>
      </c>
      <c r="F17" s="33" t="s">
        <v>12</v>
      </c>
      <c r="G17" s="41"/>
      <c r="H17" s="41">
        <f t="shared" si="0"/>
        <v>0</v>
      </c>
      <c r="I17" s="42">
        <v>1003.88</v>
      </c>
      <c r="J17" s="42">
        <f t="shared" si="1"/>
        <v>1305.04</v>
      </c>
      <c r="K17" s="42">
        <f t="shared" si="2"/>
        <v>0</v>
      </c>
      <c r="L17" s="42">
        <f t="shared" si="3"/>
        <v>0</v>
      </c>
    </row>
    <row r="18" spans="1:12" s="2" customFormat="1" ht="24">
      <c r="A18" s="33" t="s">
        <v>5</v>
      </c>
      <c r="B18" s="33" t="s">
        <v>9</v>
      </c>
      <c r="C18" s="33" t="s">
        <v>320</v>
      </c>
      <c r="D18" s="40" t="s">
        <v>10</v>
      </c>
      <c r="E18" s="33" t="s">
        <v>11</v>
      </c>
      <c r="F18" s="33" t="s">
        <v>12</v>
      </c>
      <c r="G18" s="41"/>
      <c r="H18" s="41">
        <f t="shared" si="0"/>
        <v>0</v>
      </c>
      <c r="I18" s="42">
        <v>562.88</v>
      </c>
      <c r="J18" s="42">
        <f t="shared" si="1"/>
        <v>731.74</v>
      </c>
      <c r="K18" s="42">
        <f t="shared" si="2"/>
        <v>0</v>
      </c>
      <c r="L18" s="42">
        <f t="shared" si="3"/>
        <v>0</v>
      </c>
    </row>
    <row r="19" spans="1:12" s="2" customFormat="1" ht="24">
      <c r="A19" s="33" t="s">
        <v>5</v>
      </c>
      <c r="B19" s="33">
        <v>73658</v>
      </c>
      <c r="C19" s="33" t="s">
        <v>321</v>
      </c>
      <c r="D19" s="40" t="s">
        <v>13</v>
      </c>
      <c r="E19" s="33" t="s">
        <v>11</v>
      </c>
      <c r="F19" s="33" t="s">
        <v>12</v>
      </c>
      <c r="G19" s="41"/>
      <c r="H19" s="41">
        <f t="shared" si="0"/>
        <v>0</v>
      </c>
      <c r="I19" s="42">
        <v>415.88</v>
      </c>
      <c r="J19" s="42">
        <f t="shared" si="1"/>
        <v>540.64</v>
      </c>
      <c r="K19" s="42">
        <f t="shared" si="2"/>
        <v>0</v>
      </c>
      <c r="L19" s="42">
        <f t="shared" si="3"/>
        <v>0</v>
      </c>
    </row>
    <row r="20" spans="1:12" s="2" customFormat="1" ht="15">
      <c r="A20" s="356"/>
      <c r="B20" s="356"/>
      <c r="C20" s="356"/>
      <c r="D20" s="356"/>
      <c r="E20" s="356"/>
      <c r="F20" s="33"/>
      <c r="G20" s="41"/>
      <c r="H20" s="41"/>
      <c r="I20" s="42"/>
      <c r="J20" s="42"/>
      <c r="K20" s="42"/>
      <c r="L20" s="42"/>
    </row>
    <row r="21" spans="1:12" s="2" customFormat="1" ht="15">
      <c r="A21" s="34"/>
      <c r="B21" s="34"/>
      <c r="C21" s="43">
        <v>2</v>
      </c>
      <c r="D21" s="44" t="s">
        <v>14</v>
      </c>
      <c r="E21" s="34"/>
      <c r="F21" s="34"/>
      <c r="G21" s="45"/>
      <c r="H21" s="41"/>
      <c r="I21" s="46"/>
      <c r="J21" s="46"/>
      <c r="K21" s="42"/>
      <c r="L21" s="42"/>
    </row>
    <row r="22" spans="1:12" s="2" customFormat="1" ht="24">
      <c r="A22" s="33" t="s">
        <v>5</v>
      </c>
      <c r="B22" s="33" t="s">
        <v>15</v>
      </c>
      <c r="C22" s="33" t="s">
        <v>322</v>
      </c>
      <c r="D22" s="40" t="s">
        <v>16</v>
      </c>
      <c r="E22" s="33" t="s">
        <v>17</v>
      </c>
      <c r="F22" s="33" t="s">
        <v>18</v>
      </c>
      <c r="G22" s="41">
        <v>82.66</v>
      </c>
      <c r="H22" s="41">
        <f t="shared" si="0"/>
        <v>82.66</v>
      </c>
      <c r="I22" s="42">
        <v>18.96</v>
      </c>
      <c r="J22" s="42">
        <f t="shared" si="1"/>
        <v>24.65</v>
      </c>
      <c r="K22" s="42">
        <f t="shared" si="2"/>
        <v>2037.5689999999997</v>
      </c>
      <c r="L22" s="42">
        <f t="shared" si="3"/>
        <v>2037.5689999999997</v>
      </c>
    </row>
    <row r="23" spans="1:12" s="2" customFormat="1" ht="24">
      <c r="A23" s="33" t="s">
        <v>5</v>
      </c>
      <c r="B23" s="33">
        <v>72920</v>
      </c>
      <c r="C23" s="33" t="s">
        <v>323</v>
      </c>
      <c r="D23" s="40" t="s">
        <v>19</v>
      </c>
      <c r="E23" s="33" t="s">
        <v>17</v>
      </c>
      <c r="F23" s="33" t="s">
        <v>20</v>
      </c>
      <c r="G23" s="41"/>
      <c r="H23" s="41">
        <f t="shared" si="0"/>
        <v>0</v>
      </c>
      <c r="I23" s="42">
        <v>9.18</v>
      </c>
      <c r="J23" s="42">
        <f t="shared" si="1"/>
        <v>11.93</v>
      </c>
      <c r="K23" s="42">
        <f t="shared" si="2"/>
        <v>0</v>
      </c>
      <c r="L23" s="42">
        <f t="shared" si="3"/>
        <v>0</v>
      </c>
    </row>
    <row r="24" spans="1:12" s="2" customFormat="1" ht="24">
      <c r="A24" s="33" t="s">
        <v>5</v>
      </c>
      <c r="B24" s="33">
        <v>72898</v>
      </c>
      <c r="C24" s="33" t="s">
        <v>324</v>
      </c>
      <c r="D24" s="40" t="s">
        <v>21</v>
      </c>
      <c r="E24" s="33" t="s">
        <v>17</v>
      </c>
      <c r="F24" s="33" t="s">
        <v>22</v>
      </c>
      <c r="G24" s="41"/>
      <c r="H24" s="41">
        <f t="shared" si="0"/>
        <v>0</v>
      </c>
      <c r="I24" s="42">
        <v>4.23</v>
      </c>
      <c r="J24" s="42">
        <v>5.49</v>
      </c>
      <c r="K24" s="42">
        <f t="shared" si="2"/>
        <v>0</v>
      </c>
      <c r="L24" s="42">
        <f t="shared" si="3"/>
        <v>0</v>
      </c>
    </row>
    <row r="25" spans="1:12" s="2" customFormat="1" ht="36">
      <c r="A25" s="33" t="s">
        <v>5</v>
      </c>
      <c r="B25" s="33">
        <v>72900</v>
      </c>
      <c r="C25" s="33" t="s">
        <v>325</v>
      </c>
      <c r="D25" s="40" t="s">
        <v>23</v>
      </c>
      <c r="E25" s="33" t="s">
        <v>17</v>
      </c>
      <c r="F25" s="33" t="s">
        <v>22</v>
      </c>
      <c r="G25" s="41"/>
      <c r="H25" s="41">
        <f t="shared" si="0"/>
        <v>0</v>
      </c>
      <c r="I25" s="42">
        <v>2.27</v>
      </c>
      <c r="J25" s="42">
        <f t="shared" si="1"/>
        <v>2.95</v>
      </c>
      <c r="K25" s="42">
        <f t="shared" si="2"/>
        <v>0</v>
      </c>
      <c r="L25" s="42">
        <f t="shared" si="3"/>
        <v>0</v>
      </c>
    </row>
    <row r="26" spans="1:12" s="2" customFormat="1" ht="15" customHeight="1">
      <c r="A26" s="357"/>
      <c r="B26" s="358"/>
      <c r="C26" s="358"/>
      <c r="D26" s="358"/>
      <c r="E26" s="359"/>
      <c r="F26" s="33"/>
      <c r="G26" s="41"/>
      <c r="H26" s="41"/>
      <c r="I26" s="42"/>
      <c r="J26" s="42"/>
      <c r="K26" s="42"/>
      <c r="L26" s="42"/>
    </row>
    <row r="27" spans="1:12" s="2" customFormat="1" ht="15">
      <c r="A27" s="34"/>
      <c r="B27" s="34"/>
      <c r="C27" s="73">
        <v>3</v>
      </c>
      <c r="D27" s="72" t="s">
        <v>24</v>
      </c>
      <c r="E27" s="34"/>
      <c r="F27" s="34"/>
      <c r="G27" s="45"/>
      <c r="H27" s="41"/>
      <c r="I27" s="46"/>
      <c r="J27" s="46"/>
      <c r="K27" s="42"/>
      <c r="L27" s="42"/>
    </row>
    <row r="28" spans="1:12" s="2" customFormat="1" ht="36">
      <c r="A28" s="33" t="s">
        <v>5</v>
      </c>
      <c r="B28" s="33" t="s">
        <v>25</v>
      </c>
      <c r="C28" s="33" t="s">
        <v>326</v>
      </c>
      <c r="D28" s="40" t="s">
        <v>26</v>
      </c>
      <c r="E28" s="33" t="s">
        <v>29</v>
      </c>
      <c r="F28" s="33" t="s">
        <v>30</v>
      </c>
      <c r="G28" s="41"/>
      <c r="H28" s="41">
        <f t="shared" si="0"/>
        <v>0</v>
      </c>
      <c r="I28" s="42">
        <v>55.36</v>
      </c>
      <c r="J28" s="42">
        <f>ROUND(I28*1.3,2)</f>
        <v>71.97</v>
      </c>
      <c r="K28" s="42">
        <f t="shared" si="2"/>
        <v>0</v>
      </c>
      <c r="L28" s="42">
        <f t="shared" si="3"/>
        <v>0</v>
      </c>
    </row>
    <row r="29" spans="1:12" s="2" customFormat="1" ht="24">
      <c r="A29" s="33" t="s">
        <v>5</v>
      </c>
      <c r="B29" s="33" t="s">
        <v>27</v>
      </c>
      <c r="C29" s="33" t="s">
        <v>327</v>
      </c>
      <c r="D29" s="40" t="s">
        <v>28</v>
      </c>
      <c r="E29" s="33" t="s">
        <v>29</v>
      </c>
      <c r="F29" s="33" t="s">
        <v>30</v>
      </c>
      <c r="G29" s="41"/>
      <c r="H29" s="41">
        <f t="shared" si="0"/>
        <v>0</v>
      </c>
      <c r="I29" s="42">
        <v>32.58</v>
      </c>
      <c r="J29" s="42">
        <v>42.36</v>
      </c>
      <c r="K29" s="42">
        <f t="shared" si="2"/>
        <v>0</v>
      </c>
      <c r="L29" s="42">
        <f t="shared" si="3"/>
        <v>0</v>
      </c>
    </row>
    <row r="30" spans="1:12" s="3" customFormat="1" ht="24">
      <c r="A30" s="33" t="s">
        <v>31</v>
      </c>
      <c r="B30" s="33">
        <v>91</v>
      </c>
      <c r="C30" s="33" t="s">
        <v>328</v>
      </c>
      <c r="D30" s="40" t="s">
        <v>32</v>
      </c>
      <c r="E30" s="33" t="s">
        <v>29</v>
      </c>
      <c r="F30" s="33" t="s">
        <v>33</v>
      </c>
      <c r="G30" s="41"/>
      <c r="H30" s="41">
        <f t="shared" si="0"/>
        <v>0</v>
      </c>
      <c r="I30" s="42">
        <v>113.92</v>
      </c>
      <c r="J30" s="42">
        <v>148.09</v>
      </c>
      <c r="K30" s="42">
        <f t="shared" si="2"/>
        <v>0</v>
      </c>
      <c r="L30" s="42">
        <f t="shared" si="3"/>
        <v>0</v>
      </c>
    </row>
    <row r="31" spans="1:12" s="2" customFormat="1" ht="48">
      <c r="A31" s="33" t="s">
        <v>5</v>
      </c>
      <c r="B31" s="33">
        <v>6058</v>
      </c>
      <c r="C31" s="33" t="s">
        <v>329</v>
      </c>
      <c r="D31" s="40" t="s">
        <v>223</v>
      </c>
      <c r="E31" s="33" t="s">
        <v>35</v>
      </c>
      <c r="F31" s="33" t="s">
        <v>224</v>
      </c>
      <c r="G31" s="41"/>
      <c r="H31" s="41">
        <f t="shared" si="0"/>
        <v>0</v>
      </c>
      <c r="I31" s="42">
        <v>17.27</v>
      </c>
      <c r="J31" s="42">
        <f>ROUND(I31*1.3,2)</f>
        <v>22.45</v>
      </c>
      <c r="K31" s="42">
        <f t="shared" si="2"/>
        <v>0</v>
      </c>
      <c r="L31" s="42">
        <f t="shared" si="3"/>
        <v>0</v>
      </c>
    </row>
    <row r="32" spans="1:12" s="2" customFormat="1" ht="15">
      <c r="A32" s="33" t="s">
        <v>5</v>
      </c>
      <c r="B32" s="33">
        <v>72105</v>
      </c>
      <c r="C32" s="33" t="s">
        <v>330</v>
      </c>
      <c r="D32" s="40" t="s">
        <v>34</v>
      </c>
      <c r="E32" s="33" t="s">
        <v>35</v>
      </c>
      <c r="F32" s="33" t="s">
        <v>36</v>
      </c>
      <c r="G32" s="41"/>
      <c r="H32" s="41">
        <f t="shared" si="0"/>
        <v>0</v>
      </c>
      <c r="I32" s="42">
        <v>30.13</v>
      </c>
      <c r="J32" s="42">
        <f>ROUND(I32*1.3,2)</f>
        <v>39.17</v>
      </c>
      <c r="K32" s="42">
        <f t="shared" si="2"/>
        <v>0</v>
      </c>
      <c r="L32" s="42">
        <f t="shared" si="3"/>
        <v>0</v>
      </c>
    </row>
    <row r="33" spans="1:12" s="2" customFormat="1" ht="24">
      <c r="A33" s="33" t="s">
        <v>5</v>
      </c>
      <c r="B33" s="33">
        <v>72107</v>
      </c>
      <c r="C33" s="33" t="s">
        <v>331</v>
      </c>
      <c r="D33" s="40" t="s">
        <v>37</v>
      </c>
      <c r="E33" s="33" t="s">
        <v>35</v>
      </c>
      <c r="F33" s="33" t="s">
        <v>38</v>
      </c>
      <c r="G33" s="41"/>
      <c r="H33" s="41">
        <f t="shared" si="0"/>
        <v>0</v>
      </c>
      <c r="I33" s="42">
        <v>24.74</v>
      </c>
      <c r="J33" s="42">
        <v>32.17</v>
      </c>
      <c r="K33" s="42">
        <f t="shared" si="2"/>
        <v>0</v>
      </c>
      <c r="L33" s="42">
        <f t="shared" si="3"/>
        <v>0</v>
      </c>
    </row>
    <row r="34" spans="1:12" s="2" customFormat="1" ht="15">
      <c r="A34" s="356"/>
      <c r="B34" s="356"/>
      <c r="C34" s="356"/>
      <c r="D34" s="356"/>
      <c r="E34" s="356"/>
      <c r="F34" s="33"/>
      <c r="G34" s="41"/>
      <c r="H34" s="41"/>
      <c r="I34" s="42"/>
      <c r="J34" s="42"/>
      <c r="K34" s="42"/>
      <c r="L34" s="42"/>
    </row>
    <row r="35" spans="1:12" s="2" customFormat="1" ht="15">
      <c r="A35" s="34"/>
      <c r="B35" s="34"/>
      <c r="C35" s="43">
        <v>4</v>
      </c>
      <c r="D35" s="44" t="s">
        <v>39</v>
      </c>
      <c r="E35" s="34"/>
      <c r="F35" s="34"/>
      <c r="G35" s="45"/>
      <c r="H35" s="41"/>
      <c r="I35" s="46"/>
      <c r="J35" s="46"/>
      <c r="K35" s="42"/>
      <c r="L35" s="42"/>
    </row>
    <row r="36" spans="1:12" s="2" customFormat="1" ht="15">
      <c r="A36" s="33"/>
      <c r="B36" s="33"/>
      <c r="C36" s="33"/>
      <c r="D36" s="48" t="s">
        <v>40</v>
      </c>
      <c r="E36" s="33"/>
      <c r="F36" s="33"/>
      <c r="G36" s="41"/>
      <c r="H36" s="41"/>
      <c r="I36" s="42"/>
      <c r="J36" s="42"/>
      <c r="K36" s="42"/>
      <c r="L36" s="42"/>
    </row>
    <row r="37" spans="1:12" s="2" customFormat="1" ht="36">
      <c r="A37" s="33" t="s">
        <v>5</v>
      </c>
      <c r="B37" s="33" t="s">
        <v>41</v>
      </c>
      <c r="C37" s="33" t="s">
        <v>332</v>
      </c>
      <c r="D37" s="40" t="s">
        <v>225</v>
      </c>
      <c r="E37" s="33" t="s">
        <v>35</v>
      </c>
      <c r="F37" s="33" t="s">
        <v>226</v>
      </c>
      <c r="G37" s="41">
        <v>332</v>
      </c>
      <c r="H37" s="41">
        <f t="shared" si="0"/>
        <v>332</v>
      </c>
      <c r="I37" s="42">
        <v>40.89</v>
      </c>
      <c r="J37" s="42">
        <f>ROUND(I37*1.3,2)</f>
        <v>53.16</v>
      </c>
      <c r="K37" s="42">
        <f t="shared" si="2"/>
        <v>17649.12</v>
      </c>
      <c r="L37" s="42">
        <f t="shared" si="3"/>
        <v>17649.12</v>
      </c>
    </row>
    <row r="38" spans="1:12" s="2" customFormat="1" ht="48">
      <c r="A38" s="33" t="s">
        <v>5</v>
      </c>
      <c r="B38" s="33" t="s">
        <v>42</v>
      </c>
      <c r="C38" s="33" t="s">
        <v>333</v>
      </c>
      <c r="D38" s="40" t="s">
        <v>217</v>
      </c>
      <c r="E38" s="33" t="s">
        <v>227</v>
      </c>
      <c r="F38" s="33" t="s">
        <v>228</v>
      </c>
      <c r="G38" s="41">
        <v>166</v>
      </c>
      <c r="H38" s="41">
        <f t="shared" si="0"/>
        <v>166</v>
      </c>
      <c r="I38" s="42">
        <v>6.84</v>
      </c>
      <c r="J38" s="42">
        <f aca="true" t="shared" si="4" ref="J38:J43">ROUND(I38*1.3,2)</f>
        <v>8.89</v>
      </c>
      <c r="K38" s="42">
        <f t="shared" si="2"/>
        <v>1475.74</v>
      </c>
      <c r="L38" s="42">
        <f t="shared" si="3"/>
        <v>1475.74</v>
      </c>
    </row>
    <row r="39" spans="1:12" s="2" customFormat="1" ht="24">
      <c r="A39" s="33" t="s">
        <v>5</v>
      </c>
      <c r="B39" s="33" t="s">
        <v>43</v>
      </c>
      <c r="C39" s="33" t="s">
        <v>334</v>
      </c>
      <c r="D39" s="40" t="s">
        <v>44</v>
      </c>
      <c r="E39" s="33" t="s">
        <v>17</v>
      </c>
      <c r="F39" s="33" t="s">
        <v>45</v>
      </c>
      <c r="G39" s="41">
        <v>1.92</v>
      </c>
      <c r="H39" s="41">
        <f t="shared" si="0"/>
        <v>1.92</v>
      </c>
      <c r="I39" s="42">
        <v>64.92</v>
      </c>
      <c r="J39" s="42">
        <v>84.39</v>
      </c>
      <c r="K39" s="42">
        <f t="shared" si="2"/>
        <v>162.0288</v>
      </c>
      <c r="L39" s="42">
        <f t="shared" si="3"/>
        <v>162.0288</v>
      </c>
    </row>
    <row r="40" spans="1:12" s="2" customFormat="1" ht="24">
      <c r="A40" s="33" t="s">
        <v>5</v>
      </c>
      <c r="B40" s="33" t="s">
        <v>46</v>
      </c>
      <c r="C40" s="33" t="s">
        <v>335</v>
      </c>
      <c r="D40" s="40" t="s">
        <v>47</v>
      </c>
      <c r="E40" s="33" t="s">
        <v>29</v>
      </c>
      <c r="F40" s="33"/>
      <c r="G40" s="41"/>
      <c r="H40" s="41">
        <f t="shared" si="0"/>
        <v>0</v>
      </c>
      <c r="I40" s="42">
        <v>18.22</v>
      </c>
      <c r="J40" s="42">
        <f t="shared" si="4"/>
        <v>23.69</v>
      </c>
      <c r="K40" s="42">
        <f t="shared" si="2"/>
        <v>0</v>
      </c>
      <c r="L40" s="42">
        <f t="shared" si="3"/>
        <v>0</v>
      </c>
    </row>
    <row r="41" spans="1:12" s="2" customFormat="1" ht="48">
      <c r="A41" s="33" t="s">
        <v>5</v>
      </c>
      <c r="B41" s="33" t="s">
        <v>42</v>
      </c>
      <c r="C41" s="33" t="s">
        <v>336</v>
      </c>
      <c r="D41" s="49" t="s">
        <v>217</v>
      </c>
      <c r="E41" s="33" t="s">
        <v>227</v>
      </c>
      <c r="F41" s="33" t="s">
        <v>229</v>
      </c>
      <c r="G41" s="41">
        <v>1225.2</v>
      </c>
      <c r="H41" s="41">
        <f t="shared" si="0"/>
        <v>1225.2</v>
      </c>
      <c r="I41" s="42">
        <v>6.84</v>
      </c>
      <c r="J41" s="42">
        <f t="shared" si="4"/>
        <v>8.89</v>
      </c>
      <c r="K41" s="42">
        <f t="shared" si="2"/>
        <v>10892.028</v>
      </c>
      <c r="L41" s="42">
        <f t="shared" si="3"/>
        <v>10892.028</v>
      </c>
    </row>
    <row r="42" spans="1:12" s="2" customFormat="1" ht="48">
      <c r="A42" s="33" t="s">
        <v>5</v>
      </c>
      <c r="B42" s="33" t="s">
        <v>48</v>
      </c>
      <c r="C42" s="33" t="s">
        <v>337</v>
      </c>
      <c r="D42" s="40" t="s">
        <v>230</v>
      </c>
      <c r="E42" s="33" t="s">
        <v>227</v>
      </c>
      <c r="F42" s="33" t="s">
        <v>231</v>
      </c>
      <c r="G42" s="41">
        <v>500.43</v>
      </c>
      <c r="H42" s="41">
        <f t="shared" si="0"/>
        <v>500.43</v>
      </c>
      <c r="I42" s="42">
        <v>6.84</v>
      </c>
      <c r="J42" s="42">
        <f t="shared" si="4"/>
        <v>8.89</v>
      </c>
      <c r="K42" s="42">
        <f t="shared" si="2"/>
        <v>4448.822700000001</v>
      </c>
      <c r="L42" s="42">
        <f t="shared" si="3"/>
        <v>4448.822700000001</v>
      </c>
    </row>
    <row r="43" spans="1:12" s="2" customFormat="1" ht="48">
      <c r="A43" s="33" t="s">
        <v>5</v>
      </c>
      <c r="B43" s="33" t="s">
        <v>49</v>
      </c>
      <c r="C43" s="33" t="s">
        <v>338</v>
      </c>
      <c r="D43" s="40" t="s">
        <v>232</v>
      </c>
      <c r="E43" s="33" t="s">
        <v>17</v>
      </c>
      <c r="F43" s="33" t="s">
        <v>233</v>
      </c>
      <c r="G43" s="41">
        <v>28.32</v>
      </c>
      <c r="H43" s="41">
        <f t="shared" si="0"/>
        <v>28.32</v>
      </c>
      <c r="I43" s="42">
        <v>374.83</v>
      </c>
      <c r="J43" s="42">
        <f t="shared" si="4"/>
        <v>487.28</v>
      </c>
      <c r="K43" s="42">
        <f t="shared" si="2"/>
        <v>13799.7696</v>
      </c>
      <c r="L43" s="42">
        <f t="shared" si="3"/>
        <v>13799.7696</v>
      </c>
    </row>
    <row r="44" spans="1:12" s="2" customFormat="1" ht="15" customHeight="1">
      <c r="A44" s="360"/>
      <c r="B44" s="360"/>
      <c r="C44" s="360"/>
      <c r="D44" s="360"/>
      <c r="E44" s="360"/>
      <c r="F44" s="360"/>
      <c r="G44" s="50"/>
      <c r="H44" s="41"/>
      <c r="I44" s="42"/>
      <c r="J44" s="42"/>
      <c r="K44" s="42"/>
      <c r="L44" s="42"/>
    </row>
    <row r="45" spans="1:12" s="2" customFormat="1" ht="15" customHeight="1">
      <c r="A45" s="357" t="s">
        <v>50</v>
      </c>
      <c r="B45" s="358"/>
      <c r="C45" s="358"/>
      <c r="D45" s="358"/>
      <c r="E45" s="358"/>
      <c r="F45" s="359"/>
      <c r="G45" s="51"/>
      <c r="H45" s="41"/>
      <c r="I45" s="42"/>
      <c r="J45" s="42"/>
      <c r="K45" s="42"/>
      <c r="L45" s="42"/>
    </row>
    <row r="46" spans="1:12" s="2" customFormat="1" ht="84">
      <c r="A46" s="33" t="s">
        <v>5</v>
      </c>
      <c r="B46" s="33">
        <v>23737</v>
      </c>
      <c r="C46" s="33" t="s">
        <v>339</v>
      </c>
      <c r="D46" s="40" t="s">
        <v>234</v>
      </c>
      <c r="E46" s="33" t="s">
        <v>29</v>
      </c>
      <c r="F46" s="33" t="s">
        <v>235</v>
      </c>
      <c r="G46" s="41"/>
      <c r="H46" s="41">
        <f t="shared" si="0"/>
        <v>0</v>
      </c>
      <c r="I46" s="42">
        <v>30.62</v>
      </c>
      <c r="J46" s="42">
        <f aca="true" t="shared" si="5" ref="J46:J51">ROUND(I46*1.3,2)</f>
        <v>39.81</v>
      </c>
      <c r="K46" s="42">
        <f t="shared" si="2"/>
        <v>0</v>
      </c>
      <c r="L46" s="42">
        <f t="shared" si="3"/>
        <v>0</v>
      </c>
    </row>
    <row r="47" spans="1:12" s="2" customFormat="1" ht="48">
      <c r="A47" s="33" t="s">
        <v>5</v>
      </c>
      <c r="B47" s="33" t="s">
        <v>42</v>
      </c>
      <c r="C47" s="33" t="s">
        <v>340</v>
      </c>
      <c r="D47" s="40" t="s">
        <v>217</v>
      </c>
      <c r="E47" s="33" t="s">
        <v>227</v>
      </c>
      <c r="F47" s="33" t="s">
        <v>236</v>
      </c>
      <c r="G47" s="41"/>
      <c r="H47" s="41">
        <f t="shared" si="0"/>
        <v>0</v>
      </c>
      <c r="I47" s="42">
        <v>6.84</v>
      </c>
      <c r="J47" s="42">
        <f t="shared" si="5"/>
        <v>8.89</v>
      </c>
      <c r="K47" s="42">
        <f t="shared" si="2"/>
        <v>0</v>
      </c>
      <c r="L47" s="42">
        <f t="shared" si="3"/>
        <v>0</v>
      </c>
    </row>
    <row r="48" spans="1:12" s="2" customFormat="1" ht="48">
      <c r="A48" s="33" t="s">
        <v>5</v>
      </c>
      <c r="B48" s="33" t="s">
        <v>48</v>
      </c>
      <c r="C48" s="33" t="s">
        <v>341</v>
      </c>
      <c r="D48" s="40" t="s">
        <v>230</v>
      </c>
      <c r="E48" s="33" t="s">
        <v>227</v>
      </c>
      <c r="F48" s="33" t="s">
        <v>237</v>
      </c>
      <c r="G48" s="41"/>
      <c r="H48" s="41">
        <f t="shared" si="0"/>
        <v>0</v>
      </c>
      <c r="I48" s="42">
        <v>6.84</v>
      </c>
      <c r="J48" s="42">
        <f t="shared" si="5"/>
        <v>8.89</v>
      </c>
      <c r="K48" s="42">
        <f t="shared" si="2"/>
        <v>0</v>
      </c>
      <c r="L48" s="42">
        <f t="shared" si="3"/>
        <v>0</v>
      </c>
    </row>
    <row r="49" spans="1:12" s="2" customFormat="1" ht="48">
      <c r="A49" s="33" t="s">
        <v>5</v>
      </c>
      <c r="B49" s="33" t="s">
        <v>49</v>
      </c>
      <c r="C49" s="33" t="s">
        <v>342</v>
      </c>
      <c r="D49" s="40" t="s">
        <v>232</v>
      </c>
      <c r="E49" s="33" t="s">
        <v>17</v>
      </c>
      <c r="F49" s="33" t="s">
        <v>238</v>
      </c>
      <c r="G49" s="41"/>
      <c r="H49" s="41">
        <f t="shared" si="0"/>
        <v>0</v>
      </c>
      <c r="I49" s="42">
        <v>374.83</v>
      </c>
      <c r="J49" s="42">
        <f t="shared" si="5"/>
        <v>487.28</v>
      </c>
      <c r="K49" s="42">
        <f t="shared" si="2"/>
        <v>0</v>
      </c>
      <c r="L49" s="42">
        <f t="shared" si="3"/>
        <v>0</v>
      </c>
    </row>
    <row r="50" spans="1:12" s="4" customFormat="1" ht="48">
      <c r="A50" s="33" t="s">
        <v>460</v>
      </c>
      <c r="B50" s="33" t="s">
        <v>459</v>
      </c>
      <c r="C50" s="33" t="s">
        <v>343</v>
      </c>
      <c r="D50" s="40" t="s">
        <v>239</v>
      </c>
      <c r="E50" s="33" t="s">
        <v>29</v>
      </c>
      <c r="F50" s="33" t="s">
        <v>240</v>
      </c>
      <c r="G50" s="41"/>
      <c r="H50" s="41">
        <f t="shared" si="0"/>
        <v>0</v>
      </c>
      <c r="I50" s="42">
        <v>49.63</v>
      </c>
      <c r="J50" s="42">
        <f t="shared" si="5"/>
        <v>64.52</v>
      </c>
      <c r="K50" s="42">
        <f t="shared" si="2"/>
        <v>0</v>
      </c>
      <c r="L50" s="42">
        <f t="shared" si="3"/>
        <v>0</v>
      </c>
    </row>
    <row r="51" spans="1:12" s="2" customFormat="1" ht="60">
      <c r="A51" s="35" t="s">
        <v>5</v>
      </c>
      <c r="B51" s="35" t="s">
        <v>51</v>
      </c>
      <c r="C51" s="33" t="s">
        <v>344</v>
      </c>
      <c r="D51" s="40" t="s">
        <v>241</v>
      </c>
      <c r="E51" s="33" t="s">
        <v>35</v>
      </c>
      <c r="F51" s="33" t="s">
        <v>242</v>
      </c>
      <c r="G51" s="41"/>
      <c r="H51" s="41">
        <f t="shared" si="0"/>
        <v>0</v>
      </c>
      <c r="I51" s="42">
        <v>14.23</v>
      </c>
      <c r="J51" s="42">
        <f t="shared" si="5"/>
        <v>18.5</v>
      </c>
      <c r="K51" s="42">
        <f t="shared" si="2"/>
        <v>0</v>
      </c>
      <c r="L51" s="42">
        <f t="shared" si="3"/>
        <v>0</v>
      </c>
    </row>
    <row r="52" spans="1:12" s="2" customFormat="1" ht="15">
      <c r="A52" s="35"/>
      <c r="B52" s="35"/>
      <c r="C52" s="33"/>
      <c r="D52" s="40" t="s">
        <v>489</v>
      </c>
      <c r="E52" s="33"/>
      <c r="F52" s="33"/>
      <c r="G52" s="41"/>
      <c r="H52" s="41"/>
      <c r="I52" s="42"/>
      <c r="J52" s="42"/>
      <c r="K52" s="42"/>
      <c r="L52" s="42"/>
    </row>
    <row r="53" spans="1:12" s="2" customFormat="1" ht="15">
      <c r="A53" s="365"/>
      <c r="B53" s="366"/>
      <c r="C53" s="366"/>
      <c r="D53" s="366"/>
      <c r="E53" s="366"/>
      <c r="F53" s="366"/>
      <c r="G53" s="52"/>
      <c r="H53" s="41"/>
      <c r="I53" s="42"/>
      <c r="J53" s="42"/>
      <c r="K53" s="42"/>
      <c r="L53" s="42"/>
    </row>
    <row r="54" spans="1:12" s="2" customFormat="1" ht="15">
      <c r="A54" s="36"/>
      <c r="B54" s="36"/>
      <c r="C54" s="53">
        <v>5</v>
      </c>
      <c r="D54" s="44" t="s">
        <v>52</v>
      </c>
      <c r="E54" s="34"/>
      <c r="F54" s="34"/>
      <c r="G54" s="45"/>
      <c r="H54" s="41"/>
      <c r="I54" s="46"/>
      <c r="J54" s="46"/>
      <c r="K54" s="42"/>
      <c r="L54" s="42"/>
    </row>
    <row r="55" spans="1:12" s="2" customFormat="1" ht="60">
      <c r="A55" s="35" t="s">
        <v>5</v>
      </c>
      <c r="B55" s="35" t="s">
        <v>53</v>
      </c>
      <c r="C55" s="35" t="s">
        <v>345</v>
      </c>
      <c r="D55" s="40" t="s">
        <v>243</v>
      </c>
      <c r="E55" s="33" t="s">
        <v>29</v>
      </c>
      <c r="F55" s="33" t="s">
        <v>244</v>
      </c>
      <c r="G55" s="41"/>
      <c r="H55" s="41">
        <f t="shared" si="0"/>
        <v>0</v>
      </c>
      <c r="I55" s="42">
        <v>27.85</v>
      </c>
      <c r="J55" s="42">
        <f>ROUND(I55*1.3,2)</f>
        <v>36.21</v>
      </c>
      <c r="K55" s="42">
        <f t="shared" si="2"/>
        <v>0</v>
      </c>
      <c r="L55" s="42">
        <f t="shared" si="3"/>
        <v>0</v>
      </c>
    </row>
    <row r="56" spans="1:12" s="2" customFormat="1" ht="15">
      <c r="A56" s="360" t="s">
        <v>54</v>
      </c>
      <c r="B56" s="360"/>
      <c r="C56" s="360"/>
      <c r="D56" s="360"/>
      <c r="E56" s="360"/>
      <c r="F56" s="360"/>
      <c r="G56" s="54"/>
      <c r="H56" s="41"/>
      <c r="I56" s="42"/>
      <c r="J56" s="42"/>
      <c r="K56" s="42"/>
      <c r="L56" s="42"/>
    </row>
    <row r="57" spans="1:12" s="2" customFormat="1" ht="15">
      <c r="A57" s="367"/>
      <c r="B57" s="367"/>
      <c r="C57" s="367"/>
      <c r="D57" s="367"/>
      <c r="E57" s="367"/>
      <c r="F57" s="367"/>
      <c r="G57" s="55"/>
      <c r="H57" s="41"/>
      <c r="I57" s="42"/>
      <c r="J57" s="42"/>
      <c r="K57" s="42"/>
      <c r="L57" s="42"/>
    </row>
    <row r="58" spans="1:12" s="2" customFormat="1" ht="15">
      <c r="A58" s="56"/>
      <c r="B58" s="36"/>
      <c r="C58" s="53">
        <v>6</v>
      </c>
      <c r="D58" s="44" t="s">
        <v>55</v>
      </c>
      <c r="E58" s="34"/>
      <c r="F58" s="34"/>
      <c r="G58" s="45"/>
      <c r="H58" s="41"/>
      <c r="I58" s="46"/>
      <c r="J58" s="46"/>
      <c r="K58" s="42"/>
      <c r="L58" s="42"/>
    </row>
    <row r="59" spans="1:12" s="2" customFormat="1" ht="24">
      <c r="A59" s="35" t="s">
        <v>5</v>
      </c>
      <c r="B59" s="35" t="s">
        <v>56</v>
      </c>
      <c r="C59" s="35" t="s">
        <v>346</v>
      </c>
      <c r="D59" s="40" t="s">
        <v>57</v>
      </c>
      <c r="E59" s="33" t="s">
        <v>29</v>
      </c>
      <c r="F59" s="33"/>
      <c r="G59" s="41"/>
      <c r="H59" s="41">
        <f t="shared" si="0"/>
        <v>0</v>
      </c>
      <c r="I59" s="42">
        <v>5.15</v>
      </c>
      <c r="J59" s="42">
        <f>ROUND(I59*1.3,2)</f>
        <v>6.7</v>
      </c>
      <c r="K59" s="42">
        <f t="shared" si="2"/>
        <v>0</v>
      </c>
      <c r="L59" s="42">
        <f t="shared" si="3"/>
        <v>0</v>
      </c>
    </row>
    <row r="60" spans="1:12" s="2" customFormat="1" ht="24">
      <c r="A60" s="35" t="s">
        <v>5</v>
      </c>
      <c r="B60" s="35">
        <v>24758</v>
      </c>
      <c r="C60" s="35" t="s">
        <v>347</v>
      </c>
      <c r="D60" s="40" t="s">
        <v>58</v>
      </c>
      <c r="E60" s="33" t="s">
        <v>29</v>
      </c>
      <c r="F60" s="33"/>
      <c r="G60" s="41"/>
      <c r="H60" s="41">
        <f t="shared" si="0"/>
        <v>0</v>
      </c>
      <c r="I60" s="42">
        <v>46.69</v>
      </c>
      <c r="J60" s="42"/>
      <c r="K60" s="42">
        <f t="shared" si="2"/>
        <v>0</v>
      </c>
      <c r="L60" s="42">
        <f t="shared" si="3"/>
        <v>0</v>
      </c>
    </row>
    <row r="61" spans="1:12" s="2" customFormat="1" ht="48">
      <c r="A61" s="35" t="s">
        <v>5</v>
      </c>
      <c r="B61" s="35">
        <v>23711</v>
      </c>
      <c r="C61" s="35" t="s">
        <v>348</v>
      </c>
      <c r="D61" s="40" t="s">
        <v>245</v>
      </c>
      <c r="E61" s="33" t="s">
        <v>29</v>
      </c>
      <c r="F61" s="33"/>
      <c r="G61" s="41"/>
      <c r="H61" s="41">
        <f t="shared" si="0"/>
        <v>0</v>
      </c>
      <c r="I61" s="42">
        <v>23.62</v>
      </c>
      <c r="J61" s="42"/>
      <c r="K61" s="42">
        <f t="shared" si="2"/>
        <v>0</v>
      </c>
      <c r="L61" s="42">
        <f t="shared" si="3"/>
        <v>0</v>
      </c>
    </row>
    <row r="62" spans="1:12" s="2" customFormat="1" ht="15">
      <c r="A62" s="367"/>
      <c r="B62" s="367"/>
      <c r="C62" s="367"/>
      <c r="D62" s="367"/>
      <c r="E62" s="367"/>
      <c r="F62" s="367"/>
      <c r="G62" s="55"/>
      <c r="H62" s="41"/>
      <c r="I62" s="42"/>
      <c r="J62" s="42"/>
      <c r="K62" s="42"/>
      <c r="L62" s="42"/>
    </row>
    <row r="63" spans="1:12" s="2" customFormat="1" ht="24">
      <c r="A63" s="56"/>
      <c r="B63" s="36"/>
      <c r="C63" s="53">
        <v>7</v>
      </c>
      <c r="D63" s="44" t="s">
        <v>59</v>
      </c>
      <c r="E63" s="34"/>
      <c r="F63" s="34"/>
      <c r="G63" s="45"/>
      <c r="H63" s="41"/>
      <c r="I63" s="46"/>
      <c r="J63" s="46"/>
      <c r="K63" s="42"/>
      <c r="L63" s="42"/>
    </row>
    <row r="64" spans="1:12" s="2" customFormat="1" ht="15">
      <c r="A64" s="35"/>
      <c r="B64" s="35"/>
      <c r="C64" s="35"/>
      <c r="D64" s="48" t="s">
        <v>60</v>
      </c>
      <c r="E64" s="33"/>
      <c r="F64" s="33"/>
      <c r="G64" s="41"/>
      <c r="H64" s="41"/>
      <c r="I64" s="42"/>
      <c r="J64" s="42"/>
      <c r="K64" s="42"/>
      <c r="L64" s="42"/>
    </row>
    <row r="65" spans="1:12" s="2" customFormat="1" ht="48">
      <c r="A65" s="35" t="s">
        <v>5</v>
      </c>
      <c r="B65" s="35" t="s">
        <v>61</v>
      </c>
      <c r="C65" s="35" t="s">
        <v>349</v>
      </c>
      <c r="D65" s="40" t="s">
        <v>246</v>
      </c>
      <c r="E65" s="33" t="s">
        <v>29</v>
      </c>
      <c r="F65" s="33" t="s">
        <v>247</v>
      </c>
      <c r="G65" s="41"/>
      <c r="H65" s="41">
        <f t="shared" si="0"/>
        <v>0</v>
      </c>
      <c r="I65" s="42">
        <v>23.12</v>
      </c>
      <c r="J65" s="42">
        <f>ROUND(I65*1.3,2)</f>
        <v>30.06</v>
      </c>
      <c r="K65" s="42">
        <f t="shared" si="2"/>
        <v>0</v>
      </c>
      <c r="L65" s="42">
        <f t="shared" si="3"/>
        <v>0</v>
      </c>
    </row>
    <row r="66" spans="1:12" s="2" customFormat="1" ht="51" customHeight="1">
      <c r="A66" s="35" t="s">
        <v>5</v>
      </c>
      <c r="B66" s="35" t="s">
        <v>62</v>
      </c>
      <c r="C66" s="35" t="s">
        <v>350</v>
      </c>
      <c r="D66" s="40" t="s">
        <v>248</v>
      </c>
      <c r="E66" s="33" t="s">
        <v>29</v>
      </c>
      <c r="F66" s="33" t="s">
        <v>509</v>
      </c>
      <c r="G66" s="41"/>
      <c r="H66" s="41">
        <f t="shared" si="0"/>
        <v>0</v>
      </c>
      <c r="I66" s="42">
        <v>14.82</v>
      </c>
      <c r="J66" s="42">
        <v>19.26</v>
      </c>
      <c r="K66" s="42">
        <f t="shared" si="2"/>
        <v>0</v>
      </c>
      <c r="L66" s="42">
        <f t="shared" si="3"/>
        <v>0</v>
      </c>
    </row>
    <row r="67" spans="1:12" s="3" customFormat="1" ht="48">
      <c r="A67" s="35" t="s">
        <v>31</v>
      </c>
      <c r="B67" s="35">
        <v>102</v>
      </c>
      <c r="C67" s="35" t="s">
        <v>351</v>
      </c>
      <c r="D67" s="40" t="s">
        <v>249</v>
      </c>
      <c r="E67" s="33" t="s">
        <v>29</v>
      </c>
      <c r="F67" s="33" t="s">
        <v>250</v>
      </c>
      <c r="G67" s="41"/>
      <c r="H67" s="41">
        <f t="shared" si="0"/>
        <v>0</v>
      </c>
      <c r="I67" s="42">
        <v>50.22</v>
      </c>
      <c r="J67" s="42">
        <v>65.28</v>
      </c>
      <c r="K67" s="42">
        <f t="shared" si="2"/>
        <v>0</v>
      </c>
      <c r="L67" s="42">
        <f t="shared" si="3"/>
        <v>0</v>
      </c>
    </row>
    <row r="68" spans="1:12" s="2" customFormat="1" ht="48">
      <c r="A68" s="35" t="s">
        <v>5</v>
      </c>
      <c r="B68" s="35" t="s">
        <v>63</v>
      </c>
      <c r="C68" s="35" t="s">
        <v>352</v>
      </c>
      <c r="D68" s="40" t="s">
        <v>251</v>
      </c>
      <c r="E68" s="33" t="s">
        <v>29</v>
      </c>
      <c r="F68" s="33" t="s">
        <v>252</v>
      </c>
      <c r="G68" s="41"/>
      <c r="H68" s="41">
        <f t="shared" si="0"/>
        <v>0</v>
      </c>
      <c r="I68" s="42">
        <v>14.69</v>
      </c>
      <c r="J68" s="42">
        <f aca="true" t="shared" si="6" ref="J68:J87">ROUND(I68*1.3,2)</f>
        <v>19.1</v>
      </c>
      <c r="K68" s="42">
        <f t="shared" si="2"/>
        <v>0</v>
      </c>
      <c r="L68" s="42">
        <f t="shared" si="3"/>
        <v>0</v>
      </c>
    </row>
    <row r="69" spans="1:12" s="4" customFormat="1" ht="72">
      <c r="A69" s="33" t="s">
        <v>460</v>
      </c>
      <c r="B69" s="33" t="s">
        <v>462</v>
      </c>
      <c r="C69" s="35" t="s">
        <v>353</v>
      </c>
      <c r="D69" s="40" t="s">
        <v>461</v>
      </c>
      <c r="E69" s="33" t="s">
        <v>29</v>
      </c>
      <c r="F69" s="33" t="s">
        <v>247</v>
      </c>
      <c r="G69" s="41"/>
      <c r="H69" s="41">
        <f t="shared" si="0"/>
        <v>0</v>
      </c>
      <c r="I69" s="42">
        <v>49.98</v>
      </c>
      <c r="J69" s="42">
        <f t="shared" si="6"/>
        <v>64.97</v>
      </c>
      <c r="K69" s="42">
        <f t="shared" si="2"/>
        <v>0</v>
      </c>
      <c r="L69" s="42">
        <f t="shared" si="3"/>
        <v>0</v>
      </c>
    </row>
    <row r="70" spans="1:12" s="4" customFormat="1" ht="36">
      <c r="A70" s="33" t="s">
        <v>460</v>
      </c>
      <c r="B70" s="33" t="s">
        <v>463</v>
      </c>
      <c r="C70" s="35" t="s">
        <v>354</v>
      </c>
      <c r="D70" s="40" t="s">
        <v>257</v>
      </c>
      <c r="E70" s="33" t="s">
        <v>35</v>
      </c>
      <c r="F70" s="33" t="s">
        <v>258</v>
      </c>
      <c r="G70" s="41"/>
      <c r="H70" s="41">
        <f t="shared" si="0"/>
        <v>0</v>
      </c>
      <c r="I70" s="42">
        <v>6.27</v>
      </c>
      <c r="J70" s="42">
        <f t="shared" si="6"/>
        <v>8.15</v>
      </c>
      <c r="K70" s="42">
        <f t="shared" si="2"/>
        <v>0</v>
      </c>
      <c r="L70" s="42">
        <f t="shared" si="3"/>
        <v>0</v>
      </c>
    </row>
    <row r="71" spans="1:12" s="4" customFormat="1" ht="29.25" customHeight="1">
      <c r="A71" s="33" t="s">
        <v>460</v>
      </c>
      <c r="B71" s="33" t="s">
        <v>464</v>
      </c>
      <c r="C71" s="35" t="s">
        <v>355</v>
      </c>
      <c r="D71" s="40" t="s">
        <v>64</v>
      </c>
      <c r="E71" s="33" t="s">
        <v>35</v>
      </c>
      <c r="F71" s="33" t="s">
        <v>65</v>
      </c>
      <c r="G71" s="41"/>
      <c r="H71" s="41">
        <f t="shared" si="0"/>
        <v>0</v>
      </c>
      <c r="I71" s="42">
        <v>31.48</v>
      </c>
      <c r="J71" s="42">
        <v>40.93</v>
      </c>
      <c r="K71" s="42">
        <f t="shared" si="2"/>
        <v>0</v>
      </c>
      <c r="L71" s="42">
        <f t="shared" si="3"/>
        <v>0</v>
      </c>
    </row>
    <row r="72" spans="1:12" s="2" customFormat="1" ht="15">
      <c r="A72" s="33"/>
      <c r="B72" s="33"/>
      <c r="C72" s="33"/>
      <c r="D72" s="48" t="s">
        <v>66</v>
      </c>
      <c r="E72" s="33"/>
      <c r="F72" s="33"/>
      <c r="G72" s="41"/>
      <c r="H72" s="41"/>
      <c r="I72" s="42"/>
      <c r="J72" s="42"/>
      <c r="K72" s="42"/>
      <c r="L72" s="42"/>
    </row>
    <row r="73" spans="1:12" s="2" customFormat="1" ht="48">
      <c r="A73" s="33" t="s">
        <v>5</v>
      </c>
      <c r="B73" s="33">
        <v>5975</v>
      </c>
      <c r="C73" s="33" t="s">
        <v>356</v>
      </c>
      <c r="D73" s="40" t="s">
        <v>259</v>
      </c>
      <c r="E73" s="33" t="s">
        <v>29</v>
      </c>
      <c r="F73" s="33" t="s">
        <v>260</v>
      </c>
      <c r="G73" s="41"/>
      <c r="H73" s="41">
        <f t="shared" si="0"/>
        <v>0</v>
      </c>
      <c r="I73" s="42">
        <v>3.25</v>
      </c>
      <c r="J73" s="42">
        <v>4.22</v>
      </c>
      <c r="K73" s="42">
        <f t="shared" si="2"/>
        <v>0</v>
      </c>
      <c r="L73" s="42">
        <f t="shared" si="3"/>
        <v>0</v>
      </c>
    </row>
    <row r="74" spans="1:12" s="2" customFormat="1" ht="48">
      <c r="A74" s="33" t="s">
        <v>5</v>
      </c>
      <c r="B74" s="33">
        <v>5974</v>
      </c>
      <c r="C74" s="33" t="s">
        <v>357</v>
      </c>
      <c r="D74" s="40" t="s">
        <v>261</v>
      </c>
      <c r="E74" s="33" t="s">
        <v>29</v>
      </c>
      <c r="F74" s="33" t="s">
        <v>262</v>
      </c>
      <c r="G74" s="41"/>
      <c r="H74" s="41">
        <f t="shared" si="0"/>
        <v>0</v>
      </c>
      <c r="I74" s="42">
        <v>2.85</v>
      </c>
      <c r="J74" s="42">
        <f t="shared" si="6"/>
        <v>3.71</v>
      </c>
      <c r="K74" s="42">
        <f t="shared" si="2"/>
        <v>0</v>
      </c>
      <c r="L74" s="42">
        <f t="shared" si="3"/>
        <v>0</v>
      </c>
    </row>
    <row r="75" spans="1:12" s="2" customFormat="1" ht="48">
      <c r="A75" s="33" t="s">
        <v>5</v>
      </c>
      <c r="B75" s="33" t="s">
        <v>67</v>
      </c>
      <c r="C75" s="33" t="s">
        <v>283</v>
      </c>
      <c r="D75" s="40" t="s">
        <v>263</v>
      </c>
      <c r="E75" s="33" t="s">
        <v>29</v>
      </c>
      <c r="F75" s="33" t="s">
        <v>264</v>
      </c>
      <c r="G75" s="41"/>
      <c r="H75" s="41">
        <f t="shared" si="0"/>
        <v>0</v>
      </c>
      <c r="I75" s="42">
        <v>15.31</v>
      </c>
      <c r="J75" s="42">
        <f t="shared" si="6"/>
        <v>19.9</v>
      </c>
      <c r="K75" s="42">
        <f t="shared" si="2"/>
        <v>0</v>
      </c>
      <c r="L75" s="42">
        <f t="shared" si="3"/>
        <v>0</v>
      </c>
    </row>
    <row r="76" spans="1:12" s="4" customFormat="1" ht="48">
      <c r="A76" s="33" t="s">
        <v>460</v>
      </c>
      <c r="B76" s="33" t="s">
        <v>465</v>
      </c>
      <c r="C76" s="33" t="s">
        <v>358</v>
      </c>
      <c r="D76" s="40" t="s">
        <v>265</v>
      </c>
      <c r="E76" s="33" t="s">
        <v>29</v>
      </c>
      <c r="F76" s="33" t="s">
        <v>266</v>
      </c>
      <c r="G76" s="41"/>
      <c r="H76" s="41">
        <f t="shared" si="0"/>
        <v>0</v>
      </c>
      <c r="I76" s="42">
        <v>39.2</v>
      </c>
      <c r="J76" s="42">
        <f t="shared" si="6"/>
        <v>50.96</v>
      </c>
      <c r="K76" s="42">
        <f t="shared" si="2"/>
        <v>0</v>
      </c>
      <c r="L76" s="42">
        <f t="shared" si="3"/>
        <v>0</v>
      </c>
    </row>
    <row r="77" spans="1:12" s="2" customFormat="1" ht="24">
      <c r="A77" s="33" t="s">
        <v>5</v>
      </c>
      <c r="B77" s="33" t="s">
        <v>68</v>
      </c>
      <c r="C77" s="33" t="s">
        <v>359</v>
      </c>
      <c r="D77" s="40" t="s">
        <v>69</v>
      </c>
      <c r="E77" s="33" t="s">
        <v>29</v>
      </c>
      <c r="F77" s="33" t="s">
        <v>70</v>
      </c>
      <c r="G77" s="41"/>
      <c r="H77" s="41">
        <f t="shared" si="0"/>
        <v>0</v>
      </c>
      <c r="I77" s="42">
        <v>12.82</v>
      </c>
      <c r="J77" s="42">
        <v>16.66</v>
      </c>
      <c r="K77" s="42">
        <f t="shared" si="2"/>
        <v>0</v>
      </c>
      <c r="L77" s="42">
        <f t="shared" si="3"/>
        <v>0</v>
      </c>
    </row>
    <row r="78" spans="1:12" s="2" customFormat="1" ht="24">
      <c r="A78" s="33" t="s">
        <v>5</v>
      </c>
      <c r="B78" s="33" t="s">
        <v>71</v>
      </c>
      <c r="C78" s="33" t="s">
        <v>360</v>
      </c>
      <c r="D78" s="40" t="s">
        <v>72</v>
      </c>
      <c r="E78" s="33" t="s">
        <v>29</v>
      </c>
      <c r="F78" s="33" t="s">
        <v>70</v>
      </c>
      <c r="G78" s="41"/>
      <c r="H78" s="41">
        <f t="shared" si="0"/>
        <v>0</v>
      </c>
      <c r="I78" s="42">
        <v>12.78</v>
      </c>
      <c r="J78" s="42">
        <f t="shared" si="6"/>
        <v>16.61</v>
      </c>
      <c r="K78" s="42">
        <f t="shared" si="2"/>
        <v>0</v>
      </c>
      <c r="L78" s="42">
        <f t="shared" si="3"/>
        <v>0</v>
      </c>
    </row>
    <row r="79" spans="1:12" s="4" customFormat="1" ht="29.25" customHeight="1">
      <c r="A79" s="33" t="s">
        <v>460</v>
      </c>
      <c r="B79" s="33" t="s">
        <v>466</v>
      </c>
      <c r="C79" s="33" t="s">
        <v>361</v>
      </c>
      <c r="D79" s="40" t="s">
        <v>73</v>
      </c>
      <c r="E79" s="33" t="s">
        <v>35</v>
      </c>
      <c r="F79" s="33" t="s">
        <v>74</v>
      </c>
      <c r="G79" s="41"/>
      <c r="H79" s="41">
        <f aca="true" t="shared" si="7" ref="H79:H142">G79</f>
        <v>0</v>
      </c>
      <c r="I79" s="42">
        <v>31.48</v>
      </c>
      <c r="J79" s="42">
        <v>40.93</v>
      </c>
      <c r="K79" s="42">
        <f aca="true" t="shared" si="8" ref="K79:K142">J79*G79</f>
        <v>0</v>
      </c>
      <c r="L79" s="42">
        <f aca="true" t="shared" si="9" ref="L79:L142">H79*J79</f>
        <v>0</v>
      </c>
    </row>
    <row r="80" spans="1:12" s="2" customFormat="1" ht="24">
      <c r="A80" s="33" t="s">
        <v>5</v>
      </c>
      <c r="B80" s="33" t="s">
        <v>75</v>
      </c>
      <c r="C80" s="33" t="s">
        <v>362</v>
      </c>
      <c r="D80" s="40" t="s">
        <v>76</v>
      </c>
      <c r="E80" s="33" t="s">
        <v>29</v>
      </c>
      <c r="F80" s="33" t="s">
        <v>77</v>
      </c>
      <c r="G80" s="41"/>
      <c r="H80" s="41">
        <f t="shared" si="7"/>
        <v>0</v>
      </c>
      <c r="I80" s="42">
        <v>18.66</v>
      </c>
      <c r="J80" s="42">
        <f t="shared" si="6"/>
        <v>24.26</v>
      </c>
      <c r="K80" s="42">
        <f t="shared" si="8"/>
        <v>0</v>
      </c>
      <c r="L80" s="42">
        <f t="shared" si="9"/>
        <v>0</v>
      </c>
    </row>
    <row r="81" spans="1:12" s="2" customFormat="1" ht="15">
      <c r="A81" s="33"/>
      <c r="B81" s="33"/>
      <c r="C81" s="33"/>
      <c r="D81" s="48" t="s">
        <v>78</v>
      </c>
      <c r="E81" s="33"/>
      <c r="F81" s="33"/>
      <c r="G81" s="41"/>
      <c r="H81" s="41"/>
      <c r="I81" s="42"/>
      <c r="J81" s="42"/>
      <c r="K81" s="42"/>
      <c r="L81" s="42"/>
    </row>
    <row r="82" spans="1:12" s="2" customFormat="1" ht="48">
      <c r="A82" s="33" t="s">
        <v>5</v>
      </c>
      <c r="B82" s="33">
        <v>5975</v>
      </c>
      <c r="C82" s="33" t="s">
        <v>363</v>
      </c>
      <c r="D82" s="40" t="s">
        <v>267</v>
      </c>
      <c r="E82" s="33" t="s">
        <v>29</v>
      </c>
      <c r="F82" s="33" t="s">
        <v>268</v>
      </c>
      <c r="G82" s="41"/>
      <c r="H82" s="41">
        <f t="shared" si="7"/>
        <v>0</v>
      </c>
      <c r="I82" s="42">
        <v>3.25</v>
      </c>
      <c r="J82" s="42">
        <v>4.22</v>
      </c>
      <c r="K82" s="42">
        <f t="shared" si="8"/>
        <v>0</v>
      </c>
      <c r="L82" s="42">
        <f t="shared" si="9"/>
        <v>0</v>
      </c>
    </row>
    <row r="83" spans="1:12" s="2" customFormat="1" ht="48">
      <c r="A83" s="33" t="s">
        <v>5</v>
      </c>
      <c r="B83" s="33" t="s">
        <v>79</v>
      </c>
      <c r="C83" s="33" t="s">
        <v>364</v>
      </c>
      <c r="D83" s="40" t="s">
        <v>269</v>
      </c>
      <c r="E83" s="33" t="s">
        <v>29</v>
      </c>
      <c r="F83" s="33" t="s">
        <v>268</v>
      </c>
      <c r="G83" s="41"/>
      <c r="H83" s="41">
        <f t="shared" si="7"/>
        <v>0</v>
      </c>
      <c r="I83" s="42">
        <v>15.31</v>
      </c>
      <c r="J83" s="42">
        <f t="shared" si="6"/>
        <v>19.9</v>
      </c>
      <c r="K83" s="42">
        <f t="shared" si="8"/>
        <v>0</v>
      </c>
      <c r="L83" s="42">
        <f t="shared" si="9"/>
        <v>0</v>
      </c>
    </row>
    <row r="84" spans="1:12" s="2" customFormat="1" ht="24">
      <c r="A84" s="33" t="s">
        <v>5</v>
      </c>
      <c r="B84" s="33" t="s">
        <v>80</v>
      </c>
      <c r="C84" s="33" t="s">
        <v>365</v>
      </c>
      <c r="D84" s="40" t="s">
        <v>81</v>
      </c>
      <c r="E84" s="33" t="s">
        <v>29</v>
      </c>
      <c r="F84" s="33" t="s">
        <v>82</v>
      </c>
      <c r="G84" s="41"/>
      <c r="H84" s="41">
        <f t="shared" si="7"/>
        <v>0</v>
      </c>
      <c r="I84" s="42">
        <v>12.82</v>
      </c>
      <c r="J84" s="42">
        <v>16.66</v>
      </c>
      <c r="K84" s="42">
        <f t="shared" si="8"/>
        <v>0</v>
      </c>
      <c r="L84" s="42">
        <f t="shared" si="9"/>
        <v>0</v>
      </c>
    </row>
    <row r="85" spans="1:12" s="2" customFormat="1" ht="24">
      <c r="A85" s="33" t="s">
        <v>5</v>
      </c>
      <c r="B85" s="33" t="s">
        <v>71</v>
      </c>
      <c r="C85" s="33" t="s">
        <v>366</v>
      </c>
      <c r="D85" s="40" t="s">
        <v>72</v>
      </c>
      <c r="E85" s="33" t="s">
        <v>29</v>
      </c>
      <c r="F85" s="33" t="s">
        <v>82</v>
      </c>
      <c r="G85" s="41"/>
      <c r="H85" s="41">
        <f t="shared" si="7"/>
        <v>0</v>
      </c>
      <c r="I85" s="42">
        <v>12.78</v>
      </c>
      <c r="J85" s="42">
        <f t="shared" si="6"/>
        <v>16.61</v>
      </c>
      <c r="K85" s="42">
        <f t="shared" si="8"/>
        <v>0</v>
      </c>
      <c r="L85" s="42">
        <f t="shared" si="9"/>
        <v>0</v>
      </c>
    </row>
    <row r="86" spans="1:12" s="2" customFormat="1" ht="24">
      <c r="A86" s="33" t="s">
        <v>5</v>
      </c>
      <c r="B86" s="33" t="s">
        <v>75</v>
      </c>
      <c r="C86" s="33" t="s">
        <v>367</v>
      </c>
      <c r="D86" s="40" t="s">
        <v>76</v>
      </c>
      <c r="E86" s="33" t="s">
        <v>29</v>
      </c>
      <c r="F86" s="33" t="s">
        <v>83</v>
      </c>
      <c r="G86" s="41"/>
      <c r="H86" s="41">
        <f t="shared" si="7"/>
        <v>0</v>
      </c>
      <c r="I86" s="42">
        <v>18.66</v>
      </c>
      <c r="J86" s="42">
        <f t="shared" si="6"/>
        <v>24.26</v>
      </c>
      <c r="K86" s="42">
        <f t="shared" si="8"/>
        <v>0</v>
      </c>
      <c r="L86" s="42">
        <f t="shared" si="9"/>
        <v>0</v>
      </c>
    </row>
    <row r="87" spans="1:12" s="2" customFormat="1" ht="24">
      <c r="A87" s="33" t="s">
        <v>5</v>
      </c>
      <c r="B87" s="33" t="s">
        <v>84</v>
      </c>
      <c r="C87" s="33" t="s">
        <v>368</v>
      </c>
      <c r="D87" s="40" t="s">
        <v>85</v>
      </c>
      <c r="E87" s="33" t="s">
        <v>29</v>
      </c>
      <c r="F87" s="33" t="s">
        <v>86</v>
      </c>
      <c r="G87" s="41"/>
      <c r="H87" s="41">
        <f t="shared" si="7"/>
        <v>0</v>
      </c>
      <c r="I87" s="42">
        <v>42.53</v>
      </c>
      <c r="J87" s="42">
        <f t="shared" si="6"/>
        <v>55.29</v>
      </c>
      <c r="K87" s="42">
        <f t="shared" si="8"/>
        <v>0</v>
      </c>
      <c r="L87" s="42">
        <f t="shared" si="9"/>
        <v>0</v>
      </c>
    </row>
    <row r="88" spans="1:12" s="2" customFormat="1" ht="15">
      <c r="A88" s="352"/>
      <c r="B88" s="353"/>
      <c r="C88" s="353"/>
      <c r="D88" s="353"/>
      <c r="E88" s="353"/>
      <c r="F88" s="354"/>
      <c r="G88" s="57"/>
      <c r="H88" s="41"/>
      <c r="I88" s="42"/>
      <c r="J88" s="42"/>
      <c r="K88" s="42"/>
      <c r="L88" s="42"/>
    </row>
    <row r="89" spans="1:12" s="2" customFormat="1" ht="15">
      <c r="A89" s="47"/>
      <c r="B89" s="34"/>
      <c r="C89" s="43">
        <v>8</v>
      </c>
      <c r="D89" s="44" t="s">
        <v>87</v>
      </c>
      <c r="E89" s="34"/>
      <c r="F89" s="34"/>
      <c r="G89" s="45"/>
      <c r="H89" s="41"/>
      <c r="I89" s="46"/>
      <c r="J89" s="46"/>
      <c r="K89" s="42"/>
      <c r="L89" s="42"/>
    </row>
    <row r="90" spans="1:12" s="2" customFormat="1" ht="15">
      <c r="A90" s="34"/>
      <c r="B90" s="34"/>
      <c r="C90" s="37"/>
      <c r="D90" s="44" t="s">
        <v>88</v>
      </c>
      <c r="E90" s="34"/>
      <c r="F90" s="34"/>
      <c r="G90" s="45"/>
      <c r="H90" s="41"/>
      <c r="I90" s="46"/>
      <c r="J90" s="46"/>
      <c r="K90" s="42"/>
      <c r="L90" s="42"/>
    </row>
    <row r="91" spans="1:12" s="2" customFormat="1" ht="48">
      <c r="A91" s="33" t="s">
        <v>5</v>
      </c>
      <c r="B91" s="33" t="s">
        <v>89</v>
      </c>
      <c r="C91" s="33" t="s">
        <v>369</v>
      </c>
      <c r="D91" s="40" t="s">
        <v>270</v>
      </c>
      <c r="E91" s="33" t="s">
        <v>11</v>
      </c>
      <c r="F91" s="33" t="s">
        <v>169</v>
      </c>
      <c r="G91" s="41"/>
      <c r="H91" s="41">
        <f t="shared" si="7"/>
        <v>0</v>
      </c>
      <c r="I91" s="42">
        <v>267.03</v>
      </c>
      <c r="J91" s="42">
        <f>ROUND(I91*1.3,2)</f>
        <v>347.14</v>
      </c>
      <c r="K91" s="42">
        <f t="shared" si="8"/>
        <v>0</v>
      </c>
      <c r="L91" s="42">
        <f t="shared" si="9"/>
        <v>0</v>
      </c>
    </row>
    <row r="92" spans="1:12" s="2" customFormat="1" ht="48">
      <c r="A92" s="33" t="s">
        <v>5</v>
      </c>
      <c r="B92" s="33" t="s">
        <v>90</v>
      </c>
      <c r="C92" s="33" t="s">
        <v>370</v>
      </c>
      <c r="D92" s="40" t="s">
        <v>504</v>
      </c>
      <c r="E92" s="33" t="s">
        <v>11</v>
      </c>
      <c r="F92" s="33" t="s">
        <v>271</v>
      </c>
      <c r="G92" s="41"/>
      <c r="H92" s="41">
        <f t="shared" si="7"/>
        <v>0</v>
      </c>
      <c r="I92" s="42">
        <v>296.43</v>
      </c>
      <c r="J92" s="42">
        <f aca="true" t="shared" si="10" ref="J92:J106">ROUND(I92*1.3,2)</f>
        <v>385.36</v>
      </c>
      <c r="K92" s="42">
        <f t="shared" si="8"/>
        <v>0</v>
      </c>
      <c r="L92" s="42">
        <f t="shared" si="9"/>
        <v>0</v>
      </c>
    </row>
    <row r="93" spans="1:12" s="4" customFormat="1" ht="48">
      <c r="A93" s="33" t="s">
        <v>460</v>
      </c>
      <c r="B93" s="33" t="s">
        <v>469</v>
      </c>
      <c r="C93" s="33" t="s">
        <v>371</v>
      </c>
      <c r="D93" s="40" t="s">
        <v>505</v>
      </c>
      <c r="E93" s="33" t="s">
        <v>11</v>
      </c>
      <c r="F93" s="33" t="s">
        <v>12</v>
      </c>
      <c r="G93" s="41"/>
      <c r="H93" s="41">
        <f t="shared" si="7"/>
        <v>0</v>
      </c>
      <c r="I93" s="42">
        <v>325.83</v>
      </c>
      <c r="J93" s="42">
        <f t="shared" si="10"/>
        <v>423.58</v>
      </c>
      <c r="K93" s="42">
        <f t="shared" si="8"/>
        <v>0</v>
      </c>
      <c r="L93" s="42">
        <f t="shared" si="9"/>
        <v>0</v>
      </c>
    </row>
    <row r="94" spans="1:12" s="2" customFormat="1" ht="36">
      <c r="A94" s="33" t="s">
        <v>5</v>
      </c>
      <c r="B94" s="33" t="s">
        <v>91</v>
      </c>
      <c r="C94" s="33" t="s">
        <v>372</v>
      </c>
      <c r="D94" s="40" t="s">
        <v>272</v>
      </c>
      <c r="E94" s="33" t="s">
        <v>11</v>
      </c>
      <c r="F94" s="33"/>
      <c r="G94" s="41"/>
      <c r="H94" s="41">
        <f t="shared" si="7"/>
        <v>0</v>
      </c>
      <c r="I94" s="42">
        <v>60.02</v>
      </c>
      <c r="J94" s="42">
        <v>78.02</v>
      </c>
      <c r="K94" s="42">
        <f t="shared" si="8"/>
        <v>0</v>
      </c>
      <c r="L94" s="42">
        <f t="shared" si="9"/>
        <v>0</v>
      </c>
    </row>
    <row r="95" spans="1:12" s="4" customFormat="1" ht="48">
      <c r="A95" s="33" t="s">
        <v>460</v>
      </c>
      <c r="B95" s="33" t="s">
        <v>468</v>
      </c>
      <c r="C95" s="33" t="s">
        <v>373</v>
      </c>
      <c r="D95" s="40" t="s">
        <v>506</v>
      </c>
      <c r="E95" s="33" t="s">
        <v>11</v>
      </c>
      <c r="F95" s="33" t="s">
        <v>12</v>
      </c>
      <c r="G95" s="41"/>
      <c r="H95" s="41">
        <f t="shared" si="7"/>
        <v>0</v>
      </c>
      <c r="I95" s="42">
        <v>316.03</v>
      </c>
      <c r="J95" s="42">
        <f t="shared" si="10"/>
        <v>410.84</v>
      </c>
      <c r="K95" s="42">
        <f t="shared" si="8"/>
        <v>0</v>
      </c>
      <c r="L95" s="42">
        <f t="shared" si="9"/>
        <v>0</v>
      </c>
    </row>
    <row r="96" spans="1:12" s="4" customFormat="1" ht="48">
      <c r="A96" s="33" t="s">
        <v>460</v>
      </c>
      <c r="B96" s="33" t="s">
        <v>467</v>
      </c>
      <c r="C96" s="33" t="s">
        <v>374</v>
      </c>
      <c r="D96" s="40" t="s">
        <v>507</v>
      </c>
      <c r="E96" s="33" t="s">
        <v>11</v>
      </c>
      <c r="F96" s="33" t="s">
        <v>118</v>
      </c>
      <c r="G96" s="41"/>
      <c r="H96" s="41">
        <f t="shared" si="7"/>
        <v>0</v>
      </c>
      <c r="I96" s="42">
        <v>345.43</v>
      </c>
      <c r="J96" s="42">
        <f t="shared" si="10"/>
        <v>449.06</v>
      </c>
      <c r="K96" s="42">
        <f t="shared" si="8"/>
        <v>0</v>
      </c>
      <c r="L96" s="42">
        <f t="shared" si="9"/>
        <v>0</v>
      </c>
    </row>
    <row r="97" spans="1:12" s="4" customFormat="1" ht="48">
      <c r="A97" s="33" t="s">
        <v>460</v>
      </c>
      <c r="B97" s="33" t="s">
        <v>470</v>
      </c>
      <c r="C97" s="33" t="s">
        <v>375</v>
      </c>
      <c r="D97" s="40" t="s">
        <v>508</v>
      </c>
      <c r="E97" s="33" t="s">
        <v>11</v>
      </c>
      <c r="F97" s="33" t="s">
        <v>12</v>
      </c>
      <c r="G97" s="41"/>
      <c r="H97" s="41">
        <f t="shared" si="7"/>
        <v>0</v>
      </c>
      <c r="I97" s="42">
        <v>394.43</v>
      </c>
      <c r="J97" s="42">
        <f t="shared" si="10"/>
        <v>512.76</v>
      </c>
      <c r="K97" s="42">
        <f t="shared" si="8"/>
        <v>0</v>
      </c>
      <c r="L97" s="42">
        <f t="shared" si="9"/>
        <v>0</v>
      </c>
    </row>
    <row r="98" spans="1:12" s="2" customFormat="1" ht="48">
      <c r="A98" s="33" t="s">
        <v>5</v>
      </c>
      <c r="B98" s="33" t="s">
        <v>92</v>
      </c>
      <c r="C98" s="33" t="s">
        <v>376</v>
      </c>
      <c r="D98" s="40" t="s">
        <v>273</v>
      </c>
      <c r="E98" s="33" t="s">
        <v>29</v>
      </c>
      <c r="F98" s="33" t="s">
        <v>274</v>
      </c>
      <c r="G98" s="41"/>
      <c r="H98" s="41">
        <f t="shared" si="7"/>
        <v>0</v>
      </c>
      <c r="I98" s="42">
        <v>14.82</v>
      </c>
      <c r="J98" s="42">
        <v>19.26</v>
      </c>
      <c r="K98" s="42">
        <f t="shared" si="8"/>
        <v>0</v>
      </c>
      <c r="L98" s="42">
        <f t="shared" si="9"/>
        <v>0</v>
      </c>
    </row>
    <row r="99" spans="1:12" s="2" customFormat="1" ht="15">
      <c r="A99" s="33"/>
      <c r="B99" s="33"/>
      <c r="C99" s="33"/>
      <c r="D99" s="58" t="s">
        <v>93</v>
      </c>
      <c r="E99" s="33"/>
      <c r="F99" s="33"/>
      <c r="G99" s="41"/>
      <c r="H99" s="41">
        <f t="shared" si="7"/>
        <v>0</v>
      </c>
      <c r="I99" s="42"/>
      <c r="J99" s="42">
        <f t="shared" si="10"/>
        <v>0</v>
      </c>
      <c r="K99" s="42">
        <f t="shared" si="8"/>
        <v>0</v>
      </c>
      <c r="L99" s="42">
        <f t="shared" si="9"/>
        <v>0</v>
      </c>
    </row>
    <row r="100" spans="1:12" s="2" customFormat="1" ht="24">
      <c r="A100" s="33" t="s">
        <v>5</v>
      </c>
      <c r="B100" s="33" t="s">
        <v>94</v>
      </c>
      <c r="C100" s="33" t="s">
        <v>377</v>
      </c>
      <c r="D100" s="40" t="s">
        <v>95</v>
      </c>
      <c r="E100" s="33" t="s">
        <v>29</v>
      </c>
      <c r="F100" s="33" t="s">
        <v>96</v>
      </c>
      <c r="G100" s="41"/>
      <c r="H100" s="41">
        <f t="shared" si="7"/>
        <v>0</v>
      </c>
      <c r="I100" s="42">
        <v>412.39</v>
      </c>
      <c r="J100" s="42">
        <f t="shared" si="10"/>
        <v>536.11</v>
      </c>
      <c r="K100" s="42">
        <f t="shared" si="8"/>
        <v>0</v>
      </c>
      <c r="L100" s="42">
        <f t="shared" si="9"/>
        <v>0</v>
      </c>
    </row>
    <row r="101" spans="1:12" s="4" customFormat="1" ht="24">
      <c r="A101" s="33" t="s">
        <v>460</v>
      </c>
      <c r="B101" s="33" t="s">
        <v>471</v>
      </c>
      <c r="C101" s="33" t="s">
        <v>378</v>
      </c>
      <c r="D101" s="40" t="s">
        <v>97</v>
      </c>
      <c r="E101" s="33" t="s">
        <v>29</v>
      </c>
      <c r="F101" s="33" t="s">
        <v>98</v>
      </c>
      <c r="G101" s="41"/>
      <c r="H101" s="41">
        <f t="shared" si="7"/>
        <v>0</v>
      </c>
      <c r="I101" s="42">
        <v>392.79</v>
      </c>
      <c r="J101" s="42">
        <f t="shared" si="10"/>
        <v>510.63</v>
      </c>
      <c r="K101" s="42">
        <f t="shared" si="8"/>
        <v>0</v>
      </c>
      <c r="L101" s="42">
        <f t="shared" si="9"/>
        <v>0</v>
      </c>
    </row>
    <row r="102" spans="1:12" s="2" customFormat="1" ht="24">
      <c r="A102" s="33" t="s">
        <v>5</v>
      </c>
      <c r="B102" s="33" t="s">
        <v>99</v>
      </c>
      <c r="C102" s="33" t="s">
        <v>379</v>
      </c>
      <c r="D102" s="40" t="s">
        <v>100</v>
      </c>
      <c r="E102" s="33" t="s">
        <v>29</v>
      </c>
      <c r="F102" s="33" t="s">
        <v>101</v>
      </c>
      <c r="G102" s="41"/>
      <c r="H102" s="41">
        <f t="shared" si="7"/>
        <v>0</v>
      </c>
      <c r="I102" s="42">
        <v>412.39</v>
      </c>
      <c r="J102" s="42">
        <f t="shared" si="10"/>
        <v>536.11</v>
      </c>
      <c r="K102" s="42">
        <f t="shared" si="8"/>
        <v>0</v>
      </c>
      <c r="L102" s="42">
        <f t="shared" si="9"/>
        <v>0</v>
      </c>
    </row>
    <row r="103" spans="1:12" s="4" customFormat="1" ht="15">
      <c r="A103" s="33"/>
      <c r="B103" s="33"/>
      <c r="C103" s="33" t="s">
        <v>380</v>
      </c>
      <c r="D103" s="48" t="s">
        <v>102</v>
      </c>
      <c r="E103" s="33"/>
      <c r="F103" s="33"/>
      <c r="G103" s="41"/>
      <c r="H103" s="41"/>
      <c r="I103" s="42"/>
      <c r="J103" s="42"/>
      <c r="K103" s="42"/>
      <c r="L103" s="42"/>
    </row>
    <row r="104" spans="1:12" s="3" customFormat="1" ht="24">
      <c r="A104" s="33" t="s">
        <v>31</v>
      </c>
      <c r="B104" s="33">
        <v>263</v>
      </c>
      <c r="C104" s="33" t="s">
        <v>381</v>
      </c>
      <c r="D104" s="40" t="s">
        <v>103</v>
      </c>
      <c r="E104" s="33" t="s">
        <v>29</v>
      </c>
      <c r="F104" s="33" t="s">
        <v>104</v>
      </c>
      <c r="G104" s="41"/>
      <c r="H104" s="41">
        <f t="shared" si="7"/>
        <v>0</v>
      </c>
      <c r="I104" s="42">
        <v>216.39</v>
      </c>
      <c r="J104" s="42">
        <f t="shared" si="10"/>
        <v>281.31</v>
      </c>
      <c r="K104" s="42">
        <f t="shared" si="8"/>
        <v>0</v>
      </c>
      <c r="L104" s="42">
        <f t="shared" si="9"/>
        <v>0</v>
      </c>
    </row>
    <row r="105" spans="1:12" s="2" customFormat="1" ht="24">
      <c r="A105" s="33" t="s">
        <v>5</v>
      </c>
      <c r="B105" s="33">
        <v>72116</v>
      </c>
      <c r="C105" s="33" t="s">
        <v>382</v>
      </c>
      <c r="D105" s="40" t="s">
        <v>105</v>
      </c>
      <c r="E105" s="33" t="s">
        <v>29</v>
      </c>
      <c r="F105" s="33" t="s">
        <v>96</v>
      </c>
      <c r="G105" s="41"/>
      <c r="H105" s="41">
        <f t="shared" si="7"/>
        <v>0</v>
      </c>
      <c r="I105" s="42">
        <v>39.4</v>
      </c>
      <c r="J105" s="42">
        <f t="shared" si="10"/>
        <v>51.22</v>
      </c>
      <c r="K105" s="42">
        <f t="shared" si="8"/>
        <v>0</v>
      </c>
      <c r="L105" s="42">
        <f t="shared" si="9"/>
        <v>0</v>
      </c>
    </row>
    <row r="106" spans="1:12" s="4" customFormat="1" ht="27" customHeight="1">
      <c r="A106" s="33" t="s">
        <v>460</v>
      </c>
      <c r="B106" s="33" t="s">
        <v>472</v>
      </c>
      <c r="C106" s="33" t="s">
        <v>383</v>
      </c>
      <c r="D106" s="40" t="s">
        <v>106</v>
      </c>
      <c r="E106" s="33" t="s">
        <v>29</v>
      </c>
      <c r="F106" s="33" t="s">
        <v>107</v>
      </c>
      <c r="G106" s="41"/>
      <c r="H106" s="41">
        <f t="shared" si="7"/>
        <v>0</v>
      </c>
      <c r="I106" s="42">
        <v>122.7</v>
      </c>
      <c r="J106" s="42">
        <f t="shared" si="10"/>
        <v>159.51</v>
      </c>
      <c r="K106" s="42">
        <f t="shared" si="8"/>
        <v>0</v>
      </c>
      <c r="L106" s="42">
        <f t="shared" si="9"/>
        <v>0</v>
      </c>
    </row>
    <row r="107" spans="1:12" s="4" customFormat="1" ht="15">
      <c r="A107" s="33"/>
      <c r="B107" s="33"/>
      <c r="C107" s="33"/>
      <c r="D107" s="40"/>
      <c r="E107" s="33"/>
      <c r="F107" s="33"/>
      <c r="G107" s="41"/>
      <c r="H107" s="41"/>
      <c r="I107" s="42"/>
      <c r="J107" s="42"/>
      <c r="K107" s="42"/>
      <c r="L107" s="42"/>
    </row>
    <row r="108" spans="1:12" s="2" customFormat="1" ht="15">
      <c r="A108" s="37"/>
      <c r="B108" s="37"/>
      <c r="C108" s="43">
        <v>9</v>
      </c>
      <c r="D108" s="44" t="s">
        <v>108</v>
      </c>
      <c r="E108" s="37"/>
      <c r="F108" s="37"/>
      <c r="G108" s="45"/>
      <c r="H108" s="41"/>
      <c r="I108" s="46"/>
      <c r="J108" s="46"/>
      <c r="K108" s="42"/>
      <c r="L108" s="42"/>
    </row>
    <row r="109" spans="1:12" s="2" customFormat="1" ht="15">
      <c r="A109" s="360" t="s">
        <v>109</v>
      </c>
      <c r="B109" s="360"/>
      <c r="C109" s="360"/>
      <c r="D109" s="360"/>
      <c r="E109" s="360"/>
      <c r="F109" s="360"/>
      <c r="G109" s="54"/>
      <c r="H109" s="41"/>
      <c r="I109" s="42"/>
      <c r="J109" s="42"/>
      <c r="K109" s="42"/>
      <c r="L109" s="42"/>
    </row>
    <row r="110" spans="1:12" s="4" customFormat="1" ht="24">
      <c r="A110" s="33" t="s">
        <v>460</v>
      </c>
      <c r="B110" s="33" t="s">
        <v>473</v>
      </c>
      <c r="C110" s="33" t="s">
        <v>384</v>
      </c>
      <c r="D110" s="40" t="s">
        <v>110</v>
      </c>
      <c r="E110" s="33" t="s">
        <v>111</v>
      </c>
      <c r="F110" s="33" t="s">
        <v>12</v>
      </c>
      <c r="G110" s="59"/>
      <c r="H110" s="41">
        <f t="shared" si="7"/>
        <v>0</v>
      </c>
      <c r="I110" s="60">
        <v>2430.33</v>
      </c>
      <c r="J110" s="42">
        <f>ROUND(F110*1.3,2)</f>
        <v>1.3</v>
      </c>
      <c r="K110" s="42">
        <f t="shared" si="8"/>
        <v>0</v>
      </c>
      <c r="L110" s="42">
        <f t="shared" si="9"/>
        <v>0</v>
      </c>
    </row>
    <row r="111" spans="1:12" s="3" customFormat="1" ht="15">
      <c r="A111" s="360" t="s">
        <v>112</v>
      </c>
      <c r="B111" s="360"/>
      <c r="C111" s="360"/>
      <c r="D111" s="360"/>
      <c r="E111" s="360"/>
      <c r="F111" s="360"/>
      <c r="G111" s="54"/>
      <c r="H111" s="41"/>
      <c r="I111" s="42"/>
      <c r="J111" s="42"/>
      <c r="K111" s="42"/>
      <c r="L111" s="42"/>
    </row>
    <row r="112" spans="1:12" s="4" customFormat="1" ht="180">
      <c r="A112" s="33" t="s">
        <v>5</v>
      </c>
      <c r="B112" s="33">
        <v>26322</v>
      </c>
      <c r="C112" s="33" t="s">
        <v>275</v>
      </c>
      <c r="D112" s="40" t="s">
        <v>276</v>
      </c>
      <c r="E112" s="33" t="s">
        <v>11</v>
      </c>
      <c r="F112" s="33" t="s">
        <v>277</v>
      </c>
      <c r="G112" s="41"/>
      <c r="H112" s="41">
        <f t="shared" si="7"/>
        <v>0</v>
      </c>
      <c r="I112" s="42">
        <v>125.56</v>
      </c>
      <c r="J112" s="42">
        <v>163.23</v>
      </c>
      <c r="K112" s="42">
        <f t="shared" si="8"/>
        <v>0</v>
      </c>
      <c r="L112" s="42">
        <f t="shared" si="9"/>
        <v>0</v>
      </c>
    </row>
    <row r="113" spans="1:12" s="4" customFormat="1" ht="108">
      <c r="A113" s="33" t="s">
        <v>5</v>
      </c>
      <c r="B113" s="33">
        <v>75968</v>
      </c>
      <c r="C113" s="33" t="s">
        <v>278</v>
      </c>
      <c r="D113" s="40" t="s">
        <v>279</v>
      </c>
      <c r="E113" s="33" t="s">
        <v>11</v>
      </c>
      <c r="F113" s="33" t="s">
        <v>128</v>
      </c>
      <c r="G113" s="41"/>
      <c r="H113" s="41">
        <f t="shared" si="7"/>
        <v>0</v>
      </c>
      <c r="I113" s="42">
        <v>105.96</v>
      </c>
      <c r="J113" s="42">
        <v>137.75</v>
      </c>
      <c r="K113" s="42">
        <f t="shared" si="8"/>
        <v>0</v>
      </c>
      <c r="L113" s="42">
        <f t="shared" si="9"/>
        <v>0</v>
      </c>
    </row>
    <row r="114" spans="1:12" s="4" customFormat="1" ht="24">
      <c r="A114" s="33" t="s">
        <v>31</v>
      </c>
      <c r="B114" s="33">
        <v>24</v>
      </c>
      <c r="C114" s="33" t="s">
        <v>385</v>
      </c>
      <c r="D114" s="40" t="s">
        <v>113</v>
      </c>
      <c r="E114" s="33" t="s">
        <v>11</v>
      </c>
      <c r="F114" s="33" t="s">
        <v>114</v>
      </c>
      <c r="G114" s="41"/>
      <c r="H114" s="41">
        <f t="shared" si="7"/>
        <v>0</v>
      </c>
      <c r="I114" s="42">
        <v>53.78</v>
      </c>
      <c r="J114" s="42">
        <f>ROUND(I114*1.3,2)</f>
        <v>69.91</v>
      </c>
      <c r="K114" s="42">
        <f t="shared" si="8"/>
        <v>0</v>
      </c>
      <c r="L114" s="42">
        <f t="shared" si="9"/>
        <v>0</v>
      </c>
    </row>
    <row r="115" spans="1:12" s="4" customFormat="1" ht="24">
      <c r="A115" s="33" t="s">
        <v>31</v>
      </c>
      <c r="B115" s="33">
        <v>25</v>
      </c>
      <c r="C115" s="33" t="s">
        <v>386</v>
      </c>
      <c r="D115" s="40" t="s">
        <v>115</v>
      </c>
      <c r="E115" s="33" t="s">
        <v>11</v>
      </c>
      <c r="F115" s="33" t="s">
        <v>116</v>
      </c>
      <c r="G115" s="41"/>
      <c r="H115" s="41">
        <f t="shared" si="7"/>
        <v>0</v>
      </c>
      <c r="I115" s="42">
        <v>62.89</v>
      </c>
      <c r="J115" s="42">
        <v>81.75</v>
      </c>
      <c r="K115" s="42">
        <f t="shared" si="8"/>
        <v>0</v>
      </c>
      <c r="L115" s="42">
        <f t="shared" si="9"/>
        <v>0</v>
      </c>
    </row>
    <row r="116" spans="1:12" s="4" customFormat="1" ht="24">
      <c r="A116" s="33" t="s">
        <v>460</v>
      </c>
      <c r="B116" s="33" t="s">
        <v>474</v>
      </c>
      <c r="C116" s="33" t="s">
        <v>387</v>
      </c>
      <c r="D116" s="40" t="s">
        <v>117</v>
      </c>
      <c r="E116" s="33" t="s">
        <v>11</v>
      </c>
      <c r="F116" s="33" t="s">
        <v>118</v>
      </c>
      <c r="G116" s="41"/>
      <c r="H116" s="41">
        <f t="shared" si="7"/>
        <v>0</v>
      </c>
      <c r="I116" s="42">
        <v>313.1</v>
      </c>
      <c r="J116" s="42">
        <v>407.03</v>
      </c>
      <c r="K116" s="42">
        <f t="shared" si="8"/>
        <v>0</v>
      </c>
      <c r="L116" s="42">
        <f t="shared" si="9"/>
        <v>0</v>
      </c>
    </row>
    <row r="117" spans="1:12" s="4" customFormat="1" ht="24">
      <c r="A117" s="33" t="s">
        <v>460</v>
      </c>
      <c r="B117" s="33" t="s">
        <v>475</v>
      </c>
      <c r="C117" s="33" t="s">
        <v>388</v>
      </c>
      <c r="D117" s="40" t="s">
        <v>119</v>
      </c>
      <c r="E117" s="33" t="s">
        <v>11</v>
      </c>
      <c r="F117" s="33" t="s">
        <v>118</v>
      </c>
      <c r="G117" s="41"/>
      <c r="H117" s="41">
        <f t="shared" si="7"/>
        <v>0</v>
      </c>
      <c r="I117" s="42">
        <v>42.38</v>
      </c>
      <c r="J117" s="42">
        <v>55.1</v>
      </c>
      <c r="K117" s="42">
        <f t="shared" si="8"/>
        <v>0</v>
      </c>
      <c r="L117" s="42">
        <f t="shared" si="9"/>
        <v>0</v>
      </c>
    </row>
    <row r="118" spans="1:12" s="4" customFormat="1" ht="24">
      <c r="A118" s="33" t="s">
        <v>460</v>
      </c>
      <c r="B118" s="33" t="s">
        <v>476</v>
      </c>
      <c r="C118" s="33" t="s">
        <v>389</v>
      </c>
      <c r="D118" s="40" t="s">
        <v>120</v>
      </c>
      <c r="E118" s="33" t="s">
        <v>121</v>
      </c>
      <c r="F118" s="33" t="s">
        <v>122</v>
      </c>
      <c r="G118" s="41"/>
      <c r="H118" s="41">
        <f t="shared" si="7"/>
        <v>0</v>
      </c>
      <c r="I118" s="42">
        <v>54.57</v>
      </c>
      <c r="J118" s="42">
        <v>70.94</v>
      </c>
      <c r="K118" s="42">
        <f t="shared" si="8"/>
        <v>0</v>
      </c>
      <c r="L118" s="42">
        <f t="shared" si="9"/>
        <v>0</v>
      </c>
    </row>
    <row r="119" spans="1:12" s="4" customFormat="1" ht="48">
      <c r="A119" s="33" t="s">
        <v>31</v>
      </c>
      <c r="B119" s="33" t="s">
        <v>280</v>
      </c>
      <c r="C119" s="33" t="s">
        <v>281</v>
      </c>
      <c r="D119" s="40" t="s">
        <v>282</v>
      </c>
      <c r="E119" s="33" t="s">
        <v>11</v>
      </c>
      <c r="F119" s="33" t="s">
        <v>116</v>
      </c>
      <c r="G119" s="41"/>
      <c r="H119" s="41">
        <f t="shared" si="7"/>
        <v>0</v>
      </c>
      <c r="I119" s="42">
        <v>7.37</v>
      </c>
      <c r="J119" s="42">
        <f aca="true" t="shared" si="11" ref="J119:J125">ROUND(I119*1.3,2)</f>
        <v>9.58</v>
      </c>
      <c r="K119" s="42">
        <f t="shared" si="8"/>
        <v>0</v>
      </c>
      <c r="L119" s="42">
        <f t="shared" si="9"/>
        <v>0</v>
      </c>
    </row>
    <row r="120" spans="1:12" s="4" customFormat="1" ht="24">
      <c r="A120" s="33" t="s">
        <v>31</v>
      </c>
      <c r="B120" s="33">
        <v>52</v>
      </c>
      <c r="C120" s="33" t="s">
        <v>390</v>
      </c>
      <c r="D120" s="40" t="s">
        <v>123</v>
      </c>
      <c r="E120" s="33" t="s">
        <v>11</v>
      </c>
      <c r="F120" s="33" t="s">
        <v>124</v>
      </c>
      <c r="G120" s="41"/>
      <c r="H120" s="41">
        <f t="shared" si="7"/>
        <v>0</v>
      </c>
      <c r="I120" s="42">
        <v>17.33</v>
      </c>
      <c r="J120" s="42">
        <f t="shared" si="11"/>
        <v>22.53</v>
      </c>
      <c r="K120" s="42">
        <f t="shared" si="8"/>
        <v>0</v>
      </c>
      <c r="L120" s="42">
        <f t="shared" si="9"/>
        <v>0</v>
      </c>
    </row>
    <row r="121" spans="1:12" s="4" customFormat="1" ht="24">
      <c r="A121" s="33" t="s">
        <v>31</v>
      </c>
      <c r="B121" s="33">
        <v>51</v>
      </c>
      <c r="C121" s="33" t="s">
        <v>391</v>
      </c>
      <c r="D121" s="40" t="s">
        <v>125</v>
      </c>
      <c r="E121" s="33" t="s">
        <v>11</v>
      </c>
      <c r="F121" s="33" t="s">
        <v>126</v>
      </c>
      <c r="G121" s="41"/>
      <c r="H121" s="41">
        <f t="shared" si="7"/>
        <v>0</v>
      </c>
      <c r="I121" s="42">
        <v>23.21</v>
      </c>
      <c r="J121" s="42">
        <f t="shared" si="11"/>
        <v>30.17</v>
      </c>
      <c r="K121" s="42">
        <f t="shared" si="8"/>
        <v>0</v>
      </c>
      <c r="L121" s="42">
        <f t="shared" si="9"/>
        <v>0</v>
      </c>
    </row>
    <row r="122" spans="1:12" s="4" customFormat="1" ht="24">
      <c r="A122" s="33" t="s">
        <v>31</v>
      </c>
      <c r="B122" s="33">
        <v>30</v>
      </c>
      <c r="C122" s="33" t="s">
        <v>392</v>
      </c>
      <c r="D122" s="40" t="s">
        <v>127</v>
      </c>
      <c r="E122" s="33" t="s">
        <v>11</v>
      </c>
      <c r="F122" s="33" t="s">
        <v>128</v>
      </c>
      <c r="G122" s="41"/>
      <c r="H122" s="41">
        <f t="shared" si="7"/>
        <v>0</v>
      </c>
      <c r="I122" s="42">
        <v>0</v>
      </c>
      <c r="J122" s="42">
        <f t="shared" si="11"/>
        <v>0</v>
      </c>
      <c r="K122" s="42">
        <f t="shared" si="8"/>
        <v>0</v>
      </c>
      <c r="L122" s="42">
        <f t="shared" si="9"/>
        <v>0</v>
      </c>
    </row>
    <row r="123" spans="1:12" s="4" customFormat="1" ht="24">
      <c r="A123" s="33" t="s">
        <v>460</v>
      </c>
      <c r="B123" s="33" t="s">
        <v>477</v>
      </c>
      <c r="C123" s="33" t="s">
        <v>393</v>
      </c>
      <c r="D123" s="40" t="s">
        <v>129</v>
      </c>
      <c r="E123" s="33" t="s">
        <v>121</v>
      </c>
      <c r="F123" s="33">
        <v>82</v>
      </c>
      <c r="G123" s="41"/>
      <c r="H123" s="41">
        <f t="shared" si="7"/>
        <v>0</v>
      </c>
      <c r="I123" s="42">
        <v>64.37</v>
      </c>
      <c r="J123" s="42">
        <f t="shared" si="11"/>
        <v>83.68</v>
      </c>
      <c r="K123" s="42">
        <f t="shared" si="8"/>
        <v>0</v>
      </c>
      <c r="L123" s="42">
        <f t="shared" si="9"/>
        <v>0</v>
      </c>
    </row>
    <row r="124" spans="1:12" s="4" customFormat="1" ht="24">
      <c r="A124" s="33" t="s">
        <v>5</v>
      </c>
      <c r="B124" s="33">
        <v>72331</v>
      </c>
      <c r="C124" s="33" t="s">
        <v>394</v>
      </c>
      <c r="D124" s="40" t="s">
        <v>130</v>
      </c>
      <c r="E124" s="33" t="s">
        <v>11</v>
      </c>
      <c r="F124" s="33" t="s">
        <v>131</v>
      </c>
      <c r="G124" s="41"/>
      <c r="H124" s="41">
        <f t="shared" si="7"/>
        <v>0</v>
      </c>
      <c r="I124" s="42">
        <v>17.33</v>
      </c>
      <c r="J124" s="42">
        <f t="shared" si="11"/>
        <v>22.53</v>
      </c>
      <c r="K124" s="42">
        <f t="shared" si="8"/>
        <v>0</v>
      </c>
      <c r="L124" s="42">
        <f t="shared" si="9"/>
        <v>0</v>
      </c>
    </row>
    <row r="125" spans="1:12" s="4" customFormat="1" ht="24">
      <c r="A125" s="33" t="s">
        <v>5</v>
      </c>
      <c r="B125" s="33">
        <v>72332</v>
      </c>
      <c r="C125" s="33" t="s">
        <v>395</v>
      </c>
      <c r="D125" s="40" t="s">
        <v>132</v>
      </c>
      <c r="E125" s="33" t="s">
        <v>11</v>
      </c>
      <c r="F125" s="33" t="s">
        <v>128</v>
      </c>
      <c r="G125" s="41"/>
      <c r="H125" s="41">
        <f t="shared" si="7"/>
        <v>0</v>
      </c>
      <c r="I125" s="42">
        <v>19.29</v>
      </c>
      <c r="J125" s="42">
        <f t="shared" si="11"/>
        <v>25.08</v>
      </c>
      <c r="K125" s="42">
        <f t="shared" si="8"/>
        <v>0</v>
      </c>
      <c r="L125" s="42">
        <f t="shared" si="9"/>
        <v>0</v>
      </c>
    </row>
    <row r="126" spans="1:12" s="4" customFormat="1" ht="24">
      <c r="A126" s="33" t="s">
        <v>460</v>
      </c>
      <c r="B126" s="33" t="s">
        <v>478</v>
      </c>
      <c r="C126" s="33" t="s">
        <v>396</v>
      </c>
      <c r="D126" s="40" t="s">
        <v>133</v>
      </c>
      <c r="E126" s="33" t="s">
        <v>11</v>
      </c>
      <c r="F126" s="33" t="s">
        <v>126</v>
      </c>
      <c r="G126" s="41"/>
      <c r="H126" s="41">
        <f t="shared" si="7"/>
        <v>0</v>
      </c>
      <c r="I126" s="42">
        <v>21.25</v>
      </c>
      <c r="J126" s="42">
        <v>27.63</v>
      </c>
      <c r="K126" s="42">
        <f t="shared" si="8"/>
        <v>0</v>
      </c>
      <c r="L126" s="42">
        <f t="shared" si="9"/>
        <v>0</v>
      </c>
    </row>
    <row r="127" spans="1:12" s="4" customFormat="1" ht="24">
      <c r="A127" s="33" t="s">
        <v>31</v>
      </c>
      <c r="B127" s="33">
        <v>28</v>
      </c>
      <c r="C127" s="33" t="s">
        <v>397</v>
      </c>
      <c r="D127" s="40" t="s">
        <v>134</v>
      </c>
      <c r="E127" s="33" t="s">
        <v>11</v>
      </c>
      <c r="F127" s="33" t="s">
        <v>12</v>
      </c>
      <c r="G127" s="41"/>
      <c r="H127" s="41">
        <f t="shared" si="7"/>
        <v>0</v>
      </c>
      <c r="I127" s="42">
        <v>25.17</v>
      </c>
      <c r="J127" s="42">
        <f>ROUND(I127*1.3,2)</f>
        <v>32.72</v>
      </c>
      <c r="K127" s="42">
        <f t="shared" si="8"/>
        <v>0</v>
      </c>
      <c r="L127" s="42">
        <f t="shared" si="9"/>
        <v>0</v>
      </c>
    </row>
    <row r="128" spans="1:12" s="4" customFormat="1" ht="24">
      <c r="A128" s="33" t="s">
        <v>5</v>
      </c>
      <c r="B128" s="33" t="s">
        <v>135</v>
      </c>
      <c r="C128" s="33" t="s">
        <v>398</v>
      </c>
      <c r="D128" s="40" t="s">
        <v>136</v>
      </c>
      <c r="E128" s="33" t="s">
        <v>11</v>
      </c>
      <c r="F128" s="33" t="s">
        <v>118</v>
      </c>
      <c r="G128" s="41"/>
      <c r="H128" s="41">
        <f t="shared" si="7"/>
        <v>0</v>
      </c>
      <c r="I128" s="42">
        <v>19.29</v>
      </c>
      <c r="J128" s="42">
        <v>25.08</v>
      </c>
      <c r="K128" s="42">
        <f t="shared" si="8"/>
        <v>0</v>
      </c>
      <c r="L128" s="42">
        <f t="shared" si="9"/>
        <v>0</v>
      </c>
    </row>
    <row r="129" spans="1:12" s="4" customFormat="1" ht="24" customHeight="1">
      <c r="A129" s="33" t="s">
        <v>480</v>
      </c>
      <c r="B129" s="33" t="s">
        <v>479</v>
      </c>
      <c r="C129" s="33" t="s">
        <v>399</v>
      </c>
      <c r="D129" s="40" t="s">
        <v>137</v>
      </c>
      <c r="E129" s="33" t="s">
        <v>121</v>
      </c>
      <c r="F129" s="33" t="s">
        <v>138</v>
      </c>
      <c r="G129" s="41"/>
      <c r="H129" s="41">
        <f t="shared" si="7"/>
        <v>0</v>
      </c>
      <c r="I129" s="42">
        <v>106.46</v>
      </c>
      <c r="J129" s="42">
        <v>138.4</v>
      </c>
      <c r="K129" s="42">
        <f t="shared" si="8"/>
        <v>0</v>
      </c>
      <c r="L129" s="42">
        <f t="shared" si="9"/>
        <v>0</v>
      </c>
    </row>
    <row r="130" spans="1:12" s="4" customFormat="1" ht="15">
      <c r="A130" s="33"/>
      <c r="B130" s="33"/>
      <c r="C130" s="33"/>
      <c r="D130" s="40" t="s">
        <v>489</v>
      </c>
      <c r="E130" s="33"/>
      <c r="F130" s="33"/>
      <c r="G130" s="41"/>
      <c r="H130" s="41"/>
      <c r="I130" s="42"/>
      <c r="J130" s="42"/>
      <c r="K130" s="42"/>
      <c r="L130" s="42"/>
    </row>
    <row r="131" spans="1:12" s="4" customFormat="1" ht="15">
      <c r="A131" s="33"/>
      <c r="B131" s="33"/>
      <c r="C131" s="33"/>
      <c r="D131" s="48" t="s">
        <v>139</v>
      </c>
      <c r="E131" s="33"/>
      <c r="F131" s="33"/>
      <c r="G131" s="41"/>
      <c r="H131" s="41"/>
      <c r="I131" s="42"/>
      <c r="J131" s="42"/>
      <c r="K131" s="42"/>
      <c r="L131" s="42"/>
    </row>
    <row r="132" spans="1:12" s="4" customFormat="1" ht="108">
      <c r="A132" s="33" t="s">
        <v>5</v>
      </c>
      <c r="B132" s="33" t="s">
        <v>284</v>
      </c>
      <c r="C132" s="33" t="s">
        <v>285</v>
      </c>
      <c r="D132" s="40" t="s">
        <v>286</v>
      </c>
      <c r="E132" s="33" t="s">
        <v>11</v>
      </c>
      <c r="F132" s="33" t="s">
        <v>12</v>
      </c>
      <c r="G132" s="41"/>
      <c r="H132" s="41">
        <f t="shared" si="7"/>
        <v>0</v>
      </c>
      <c r="I132" s="42">
        <v>184.36</v>
      </c>
      <c r="J132" s="42">
        <v>239.67</v>
      </c>
      <c r="K132" s="42">
        <f t="shared" si="8"/>
        <v>0</v>
      </c>
      <c r="L132" s="42">
        <f t="shared" si="9"/>
        <v>0</v>
      </c>
    </row>
    <row r="133" spans="1:12" s="4" customFormat="1" ht="36">
      <c r="A133" s="33" t="s">
        <v>5</v>
      </c>
      <c r="B133" s="33" t="s">
        <v>140</v>
      </c>
      <c r="C133" s="33" t="s">
        <v>400</v>
      </c>
      <c r="D133" s="40" t="s">
        <v>141</v>
      </c>
      <c r="E133" s="33" t="s">
        <v>11</v>
      </c>
      <c r="F133" s="33" t="s">
        <v>12</v>
      </c>
      <c r="G133" s="41"/>
      <c r="H133" s="41">
        <f t="shared" si="7"/>
        <v>0</v>
      </c>
      <c r="I133" s="42">
        <v>112.58</v>
      </c>
      <c r="J133" s="42">
        <v>146.35</v>
      </c>
      <c r="K133" s="42">
        <f t="shared" si="8"/>
        <v>0</v>
      </c>
      <c r="L133" s="42">
        <f t="shared" si="9"/>
        <v>0</v>
      </c>
    </row>
    <row r="134" spans="1:12" s="4" customFormat="1" ht="36">
      <c r="A134" s="33" t="s">
        <v>5</v>
      </c>
      <c r="B134" s="33" t="s">
        <v>142</v>
      </c>
      <c r="C134" s="33" t="s">
        <v>401</v>
      </c>
      <c r="D134" s="40" t="s">
        <v>143</v>
      </c>
      <c r="E134" s="33" t="s">
        <v>11</v>
      </c>
      <c r="F134" s="33" t="s">
        <v>12</v>
      </c>
      <c r="G134" s="41"/>
      <c r="H134" s="41">
        <f t="shared" si="7"/>
        <v>0</v>
      </c>
      <c r="I134" s="42">
        <v>102.78</v>
      </c>
      <c r="J134" s="42">
        <v>133.61</v>
      </c>
      <c r="K134" s="42">
        <f t="shared" si="8"/>
        <v>0</v>
      </c>
      <c r="L134" s="42">
        <f t="shared" si="9"/>
        <v>0</v>
      </c>
    </row>
    <row r="135" spans="1:12" s="4" customFormat="1" ht="36">
      <c r="A135" s="33" t="s">
        <v>460</v>
      </c>
      <c r="B135" s="33" t="s">
        <v>481</v>
      </c>
      <c r="C135" s="33" t="s">
        <v>402</v>
      </c>
      <c r="D135" s="40" t="s">
        <v>482</v>
      </c>
      <c r="E135" s="33" t="s">
        <v>11</v>
      </c>
      <c r="F135" s="33" t="s">
        <v>12</v>
      </c>
      <c r="G135" s="41"/>
      <c r="H135" s="41">
        <f t="shared" si="7"/>
        <v>0</v>
      </c>
      <c r="I135" s="42">
        <v>104.12</v>
      </c>
      <c r="J135" s="42">
        <v>135.35</v>
      </c>
      <c r="K135" s="42">
        <f t="shared" si="8"/>
        <v>0</v>
      </c>
      <c r="L135" s="42">
        <f t="shared" si="9"/>
        <v>0</v>
      </c>
    </row>
    <row r="136" spans="1:12" s="4" customFormat="1" ht="15">
      <c r="A136" s="33"/>
      <c r="B136" s="33"/>
      <c r="C136" s="33"/>
      <c r="D136" s="40" t="s">
        <v>489</v>
      </c>
      <c r="E136" s="33"/>
      <c r="F136" s="33"/>
      <c r="G136" s="41"/>
      <c r="H136" s="41"/>
      <c r="I136" s="42"/>
      <c r="J136" s="42"/>
      <c r="K136" s="42"/>
      <c r="L136" s="42"/>
    </row>
    <row r="137" spans="1:12" s="2" customFormat="1" ht="15">
      <c r="A137" s="360" t="s">
        <v>144</v>
      </c>
      <c r="B137" s="360"/>
      <c r="C137" s="360"/>
      <c r="D137" s="360"/>
      <c r="E137" s="360"/>
      <c r="F137" s="33"/>
      <c r="G137" s="41"/>
      <c r="H137" s="41"/>
      <c r="I137" s="42"/>
      <c r="J137" s="42"/>
      <c r="K137" s="42"/>
      <c r="L137" s="42"/>
    </row>
    <row r="138" spans="1:12" s="2" customFormat="1" ht="108">
      <c r="A138" s="33" t="s">
        <v>5</v>
      </c>
      <c r="B138" s="33" t="s">
        <v>284</v>
      </c>
      <c r="C138" s="33" t="s">
        <v>287</v>
      </c>
      <c r="D138" s="40" t="s">
        <v>286</v>
      </c>
      <c r="E138" s="33" t="s">
        <v>11</v>
      </c>
      <c r="F138" s="33" t="s">
        <v>118</v>
      </c>
      <c r="G138" s="41"/>
      <c r="H138" s="41">
        <f t="shared" si="7"/>
        <v>0</v>
      </c>
      <c r="I138" s="42">
        <v>184.36</v>
      </c>
      <c r="J138" s="42">
        <v>239.67</v>
      </c>
      <c r="K138" s="42">
        <f t="shared" si="8"/>
        <v>0</v>
      </c>
      <c r="L138" s="42">
        <f t="shared" si="9"/>
        <v>0</v>
      </c>
    </row>
    <row r="139" spans="1:12" s="4" customFormat="1" ht="24">
      <c r="A139" s="33" t="s">
        <v>31</v>
      </c>
      <c r="B139" s="33">
        <v>20</v>
      </c>
      <c r="C139" s="33" t="s">
        <v>403</v>
      </c>
      <c r="D139" s="40" t="s">
        <v>145</v>
      </c>
      <c r="E139" s="33" t="s">
        <v>11</v>
      </c>
      <c r="F139" s="33" t="s">
        <v>118</v>
      </c>
      <c r="G139" s="41"/>
      <c r="H139" s="41">
        <f t="shared" si="7"/>
        <v>0</v>
      </c>
      <c r="I139" s="42">
        <v>29.09</v>
      </c>
      <c r="J139" s="42">
        <v>37.82</v>
      </c>
      <c r="K139" s="42">
        <f t="shared" si="8"/>
        <v>0</v>
      </c>
      <c r="L139" s="42">
        <f t="shared" si="9"/>
        <v>0</v>
      </c>
    </row>
    <row r="140" spans="1:12" s="4" customFormat="1" ht="36">
      <c r="A140" s="33" t="s">
        <v>460</v>
      </c>
      <c r="B140" s="33" t="s">
        <v>481</v>
      </c>
      <c r="C140" s="33" t="s">
        <v>404</v>
      </c>
      <c r="D140" s="40" t="s">
        <v>482</v>
      </c>
      <c r="E140" s="33" t="s">
        <v>11</v>
      </c>
      <c r="F140" s="33" t="s">
        <v>116</v>
      </c>
      <c r="G140" s="41"/>
      <c r="H140" s="41">
        <f t="shared" si="7"/>
        <v>0</v>
      </c>
      <c r="I140" s="42">
        <v>104.12</v>
      </c>
      <c r="J140" s="42">
        <v>135.35</v>
      </c>
      <c r="K140" s="42">
        <f t="shared" si="8"/>
        <v>0</v>
      </c>
      <c r="L140" s="42">
        <f t="shared" si="9"/>
        <v>0</v>
      </c>
    </row>
    <row r="141" spans="1:12" s="2" customFormat="1" ht="36">
      <c r="A141" s="33" t="s">
        <v>5</v>
      </c>
      <c r="B141" s="33" t="s">
        <v>142</v>
      </c>
      <c r="C141" s="33" t="s">
        <v>405</v>
      </c>
      <c r="D141" s="40" t="s">
        <v>146</v>
      </c>
      <c r="E141" s="33" t="s">
        <v>11</v>
      </c>
      <c r="F141" s="33" t="s">
        <v>118</v>
      </c>
      <c r="G141" s="41"/>
      <c r="H141" s="41">
        <f t="shared" si="7"/>
        <v>0</v>
      </c>
      <c r="I141" s="42">
        <v>63.58</v>
      </c>
      <c r="J141" s="42">
        <v>82.65</v>
      </c>
      <c r="K141" s="42">
        <f t="shared" si="8"/>
        <v>0</v>
      </c>
      <c r="L141" s="42">
        <f t="shared" si="9"/>
        <v>0</v>
      </c>
    </row>
    <row r="142" spans="1:12" s="2" customFormat="1" ht="36">
      <c r="A142" s="33" t="s">
        <v>5</v>
      </c>
      <c r="B142" s="33" t="s">
        <v>147</v>
      </c>
      <c r="C142" s="33" t="s">
        <v>406</v>
      </c>
      <c r="D142" s="40" t="s">
        <v>148</v>
      </c>
      <c r="E142" s="33" t="s">
        <v>11</v>
      </c>
      <c r="F142" s="33" t="s">
        <v>149</v>
      </c>
      <c r="G142" s="41"/>
      <c r="H142" s="41">
        <f t="shared" si="7"/>
        <v>0</v>
      </c>
      <c r="I142" s="42">
        <v>19.48</v>
      </c>
      <c r="J142" s="42">
        <v>25.32</v>
      </c>
      <c r="K142" s="42">
        <f t="shared" si="8"/>
        <v>0</v>
      </c>
      <c r="L142" s="42">
        <f t="shared" si="9"/>
        <v>0</v>
      </c>
    </row>
    <row r="143" spans="1:12" s="2" customFormat="1" ht="36">
      <c r="A143" s="33" t="s">
        <v>5</v>
      </c>
      <c r="B143" s="33" t="s">
        <v>150</v>
      </c>
      <c r="C143" s="33" t="s">
        <v>407</v>
      </c>
      <c r="D143" s="40" t="s">
        <v>151</v>
      </c>
      <c r="E143" s="33" t="s">
        <v>11</v>
      </c>
      <c r="F143" s="33" t="s">
        <v>149</v>
      </c>
      <c r="G143" s="41"/>
      <c r="H143" s="41">
        <f aca="true" t="shared" si="12" ref="H143:H205">G143</f>
        <v>0</v>
      </c>
      <c r="I143" s="42">
        <v>22.42</v>
      </c>
      <c r="J143" s="42">
        <v>29.14</v>
      </c>
      <c r="K143" s="42">
        <f aca="true" t="shared" si="13" ref="K143:K205">J143*G143</f>
        <v>0</v>
      </c>
      <c r="L143" s="42">
        <f aca="true" t="shared" si="14" ref="L143:L205">H143*J143</f>
        <v>0</v>
      </c>
    </row>
    <row r="144" spans="1:12" s="2" customFormat="1" ht="24">
      <c r="A144" s="33" t="s">
        <v>5</v>
      </c>
      <c r="B144" s="33" t="s">
        <v>152</v>
      </c>
      <c r="C144" s="33" t="s">
        <v>408</v>
      </c>
      <c r="D144" s="40" t="s">
        <v>153</v>
      </c>
      <c r="E144" s="33" t="s">
        <v>11</v>
      </c>
      <c r="F144" s="33" t="s">
        <v>154</v>
      </c>
      <c r="G144" s="41"/>
      <c r="H144" s="41">
        <f t="shared" si="12"/>
        <v>0</v>
      </c>
      <c r="I144" s="42">
        <v>39.93</v>
      </c>
      <c r="J144" s="42">
        <v>46.98</v>
      </c>
      <c r="K144" s="42">
        <f t="shared" si="13"/>
        <v>0</v>
      </c>
      <c r="L144" s="42">
        <f t="shared" si="14"/>
        <v>0</v>
      </c>
    </row>
    <row r="145" spans="1:12" s="2" customFormat="1" ht="15">
      <c r="A145" s="33"/>
      <c r="B145" s="33"/>
      <c r="C145" s="33"/>
      <c r="D145" s="40"/>
      <c r="E145" s="33"/>
      <c r="F145" s="33"/>
      <c r="G145" s="41"/>
      <c r="H145" s="41"/>
      <c r="I145" s="42"/>
      <c r="J145" s="42"/>
      <c r="K145" s="42"/>
      <c r="L145" s="42"/>
    </row>
    <row r="146" spans="1:12" s="2" customFormat="1" ht="30" customHeight="1">
      <c r="A146" s="33"/>
      <c r="B146" s="33"/>
      <c r="C146" s="33"/>
      <c r="D146" s="48" t="s">
        <v>155</v>
      </c>
      <c r="E146" s="33"/>
      <c r="F146" s="33"/>
      <c r="G146" s="41"/>
      <c r="H146" s="41"/>
      <c r="I146" s="42"/>
      <c r="J146" s="42"/>
      <c r="K146" s="42"/>
      <c r="L146" s="42"/>
    </row>
    <row r="147" spans="1:12" s="4" customFormat="1" ht="24">
      <c r="A147" s="33" t="s">
        <v>460</v>
      </c>
      <c r="B147" s="33" t="s">
        <v>484</v>
      </c>
      <c r="C147" s="33" t="s">
        <v>409</v>
      </c>
      <c r="D147" s="40" t="s">
        <v>156</v>
      </c>
      <c r="E147" s="33" t="s">
        <v>11</v>
      </c>
      <c r="F147" s="33" t="s">
        <v>157</v>
      </c>
      <c r="G147" s="41"/>
      <c r="H147" s="41">
        <f t="shared" si="12"/>
        <v>0</v>
      </c>
      <c r="I147" s="42">
        <v>59.31</v>
      </c>
      <c r="J147" s="42">
        <v>77.1</v>
      </c>
      <c r="K147" s="42">
        <f t="shared" si="13"/>
        <v>0</v>
      </c>
      <c r="L147" s="42">
        <f t="shared" si="14"/>
        <v>0</v>
      </c>
    </row>
    <row r="148" spans="1:12" s="4" customFormat="1" ht="36">
      <c r="A148" s="33" t="s">
        <v>460</v>
      </c>
      <c r="B148" s="33" t="s">
        <v>483</v>
      </c>
      <c r="C148" s="33" t="s">
        <v>410</v>
      </c>
      <c r="D148" s="40" t="s">
        <v>158</v>
      </c>
      <c r="E148" s="33" t="s">
        <v>121</v>
      </c>
      <c r="F148" s="33" t="s">
        <v>157</v>
      </c>
      <c r="G148" s="41"/>
      <c r="H148" s="41">
        <f t="shared" si="12"/>
        <v>0</v>
      </c>
      <c r="I148" s="42">
        <v>64.37</v>
      </c>
      <c r="J148" s="42">
        <v>83.68</v>
      </c>
      <c r="K148" s="42">
        <f t="shared" si="13"/>
        <v>0</v>
      </c>
      <c r="L148" s="42">
        <f t="shared" si="14"/>
        <v>0</v>
      </c>
    </row>
    <row r="149" spans="1:12" s="4" customFormat="1" ht="36">
      <c r="A149" s="33" t="s">
        <v>460</v>
      </c>
      <c r="B149" s="33" t="s">
        <v>486</v>
      </c>
      <c r="C149" s="33" t="s">
        <v>288</v>
      </c>
      <c r="D149" s="40" t="s">
        <v>289</v>
      </c>
      <c r="E149" s="33" t="s">
        <v>121</v>
      </c>
      <c r="F149" s="33" t="s">
        <v>157</v>
      </c>
      <c r="G149" s="41"/>
      <c r="H149" s="41">
        <f t="shared" si="12"/>
        <v>0</v>
      </c>
      <c r="I149" s="42">
        <v>12.82</v>
      </c>
      <c r="J149" s="42">
        <v>16.66</v>
      </c>
      <c r="K149" s="42">
        <f t="shared" si="13"/>
        <v>0</v>
      </c>
      <c r="L149" s="42">
        <f t="shared" si="14"/>
        <v>0</v>
      </c>
    </row>
    <row r="150" spans="1:12" s="4" customFormat="1" ht="24">
      <c r="A150" s="33" t="s">
        <v>460</v>
      </c>
      <c r="B150" s="33" t="s">
        <v>485</v>
      </c>
      <c r="C150" s="33" t="s">
        <v>411</v>
      </c>
      <c r="D150" s="40" t="s">
        <v>159</v>
      </c>
      <c r="E150" s="33" t="s">
        <v>121</v>
      </c>
      <c r="F150" s="33" t="s">
        <v>160</v>
      </c>
      <c r="G150" s="41"/>
      <c r="H150" s="41">
        <f t="shared" si="12"/>
        <v>0</v>
      </c>
      <c r="I150" s="42">
        <v>59.47</v>
      </c>
      <c r="J150" s="42">
        <v>77.31</v>
      </c>
      <c r="K150" s="42">
        <f t="shared" si="13"/>
        <v>0</v>
      </c>
      <c r="L150" s="42">
        <f t="shared" si="14"/>
        <v>0</v>
      </c>
    </row>
    <row r="151" spans="1:12" s="4" customFormat="1" ht="48">
      <c r="A151" s="33" t="s">
        <v>460</v>
      </c>
      <c r="B151" s="33" t="s">
        <v>487</v>
      </c>
      <c r="C151" s="33" t="s">
        <v>290</v>
      </c>
      <c r="D151" s="40" t="s">
        <v>291</v>
      </c>
      <c r="E151" s="33" t="s">
        <v>11</v>
      </c>
      <c r="F151" s="33" t="s">
        <v>12</v>
      </c>
      <c r="G151" s="41"/>
      <c r="H151" s="41">
        <f t="shared" si="12"/>
        <v>0</v>
      </c>
      <c r="I151" s="42">
        <v>2283.33</v>
      </c>
      <c r="J151" s="42">
        <v>2968.33</v>
      </c>
      <c r="K151" s="42">
        <f t="shared" si="13"/>
        <v>0</v>
      </c>
      <c r="L151" s="42">
        <f t="shared" si="14"/>
        <v>0</v>
      </c>
    </row>
    <row r="152" spans="1:12" s="4" customFormat="1" ht="24">
      <c r="A152" s="33" t="s">
        <v>31</v>
      </c>
      <c r="B152" s="33">
        <v>162</v>
      </c>
      <c r="C152" s="33" t="s">
        <v>412</v>
      </c>
      <c r="D152" s="40" t="s">
        <v>161</v>
      </c>
      <c r="E152" s="33" t="s">
        <v>11</v>
      </c>
      <c r="F152" s="33" t="s">
        <v>12</v>
      </c>
      <c r="G152" s="41"/>
      <c r="H152" s="41">
        <f t="shared" si="12"/>
        <v>0</v>
      </c>
      <c r="I152" s="42">
        <v>911.33</v>
      </c>
      <c r="J152" s="42">
        <f>ROUND(I152*1.3,2)</f>
        <v>1184.73</v>
      </c>
      <c r="K152" s="42">
        <f t="shared" si="13"/>
        <v>0</v>
      </c>
      <c r="L152" s="42">
        <f t="shared" si="14"/>
        <v>0</v>
      </c>
    </row>
    <row r="153" spans="1:12" s="4" customFormat="1" ht="24">
      <c r="A153" s="33" t="s">
        <v>31</v>
      </c>
      <c r="B153" s="33">
        <v>176</v>
      </c>
      <c r="C153" s="33" t="s">
        <v>413</v>
      </c>
      <c r="D153" s="40" t="s">
        <v>162</v>
      </c>
      <c r="E153" s="33" t="s">
        <v>11</v>
      </c>
      <c r="F153" s="33" t="s">
        <v>12</v>
      </c>
      <c r="G153" s="41"/>
      <c r="H153" s="41">
        <f t="shared" si="12"/>
        <v>0</v>
      </c>
      <c r="I153" s="42">
        <v>911.33</v>
      </c>
      <c r="J153" s="42">
        <f>ROUND(I153*1.3,2)</f>
        <v>1184.73</v>
      </c>
      <c r="K153" s="42">
        <f t="shared" si="13"/>
        <v>0</v>
      </c>
      <c r="L153" s="42">
        <f t="shared" si="14"/>
        <v>0</v>
      </c>
    </row>
    <row r="154" spans="1:12" s="4" customFormat="1" ht="24">
      <c r="A154" s="33" t="s">
        <v>460</v>
      </c>
      <c r="B154" s="33" t="s">
        <v>488</v>
      </c>
      <c r="C154" s="33" t="s">
        <v>414</v>
      </c>
      <c r="D154" s="40" t="s">
        <v>163</v>
      </c>
      <c r="E154" s="33" t="s">
        <v>11</v>
      </c>
      <c r="F154" s="33" t="s">
        <v>118</v>
      </c>
      <c r="G154" s="41"/>
      <c r="H154" s="41">
        <f t="shared" si="12"/>
        <v>0</v>
      </c>
      <c r="I154" s="42">
        <v>8.35</v>
      </c>
      <c r="J154" s="42">
        <v>10.85</v>
      </c>
      <c r="K154" s="42">
        <f t="shared" si="13"/>
        <v>0</v>
      </c>
      <c r="L154" s="42">
        <f t="shared" si="14"/>
        <v>0</v>
      </c>
    </row>
    <row r="155" spans="1:12" s="4" customFormat="1" ht="36">
      <c r="A155" s="33" t="s">
        <v>460</v>
      </c>
      <c r="B155" s="33" t="s">
        <v>483</v>
      </c>
      <c r="C155" s="33" t="s">
        <v>415</v>
      </c>
      <c r="D155" s="40" t="s">
        <v>164</v>
      </c>
      <c r="E155" s="33" t="s">
        <v>121</v>
      </c>
      <c r="F155" s="33" t="s">
        <v>118</v>
      </c>
      <c r="G155" s="41"/>
      <c r="H155" s="41">
        <f t="shared" si="12"/>
        <v>0</v>
      </c>
      <c r="I155" s="42">
        <v>50.59</v>
      </c>
      <c r="J155" s="42">
        <v>65.77</v>
      </c>
      <c r="K155" s="42">
        <f t="shared" si="13"/>
        <v>0</v>
      </c>
      <c r="L155" s="42">
        <f t="shared" si="14"/>
        <v>0</v>
      </c>
    </row>
    <row r="156" spans="1:12" s="2" customFormat="1" ht="24">
      <c r="A156" s="33" t="s">
        <v>5</v>
      </c>
      <c r="B156" s="33">
        <v>73749</v>
      </c>
      <c r="C156" s="33" t="s">
        <v>416</v>
      </c>
      <c r="D156" s="40" t="s">
        <v>165</v>
      </c>
      <c r="E156" s="33" t="s">
        <v>11</v>
      </c>
      <c r="F156" s="33" t="s">
        <v>12</v>
      </c>
      <c r="G156" s="41"/>
      <c r="H156" s="41">
        <f t="shared" si="12"/>
        <v>0</v>
      </c>
      <c r="I156" s="42">
        <v>120.66</v>
      </c>
      <c r="J156" s="42">
        <v>156.86</v>
      </c>
      <c r="K156" s="42">
        <f t="shared" si="13"/>
        <v>0</v>
      </c>
      <c r="L156" s="42">
        <f t="shared" si="14"/>
        <v>0</v>
      </c>
    </row>
    <row r="157" spans="1:12" s="2" customFormat="1" ht="48">
      <c r="A157" s="33" t="s">
        <v>5</v>
      </c>
      <c r="B157" s="33" t="s">
        <v>458</v>
      </c>
      <c r="C157" s="33" t="s">
        <v>292</v>
      </c>
      <c r="D157" s="40" t="s">
        <v>293</v>
      </c>
      <c r="E157" s="33" t="s">
        <v>11</v>
      </c>
      <c r="F157" s="33" t="s">
        <v>116</v>
      </c>
      <c r="G157" s="41"/>
      <c r="H157" s="41">
        <f t="shared" si="12"/>
        <v>0</v>
      </c>
      <c r="I157" s="42">
        <v>135.95</v>
      </c>
      <c r="J157" s="42">
        <v>176.74</v>
      </c>
      <c r="K157" s="42">
        <f t="shared" si="13"/>
        <v>0</v>
      </c>
      <c r="L157" s="42">
        <f t="shared" si="14"/>
        <v>0</v>
      </c>
    </row>
    <row r="158" spans="1:12" s="2" customFormat="1" ht="15">
      <c r="A158" s="33"/>
      <c r="B158" s="33"/>
      <c r="C158" s="33"/>
      <c r="D158" s="40"/>
      <c r="E158" s="33"/>
      <c r="F158" s="33"/>
      <c r="G158" s="41"/>
      <c r="H158" s="41"/>
      <c r="I158" s="42"/>
      <c r="J158" s="42"/>
      <c r="K158" s="42"/>
      <c r="L158" s="42"/>
    </row>
    <row r="159" spans="1:12" s="2" customFormat="1" ht="15">
      <c r="A159" s="34"/>
      <c r="B159" s="34"/>
      <c r="C159" s="43">
        <v>10</v>
      </c>
      <c r="D159" s="44" t="s">
        <v>166</v>
      </c>
      <c r="E159" s="34"/>
      <c r="F159" s="34"/>
      <c r="G159" s="45"/>
      <c r="H159" s="41"/>
      <c r="I159" s="46"/>
      <c r="J159" s="46"/>
      <c r="K159" s="42"/>
      <c r="L159" s="42"/>
    </row>
    <row r="160" spans="1:12" s="2" customFormat="1" ht="15">
      <c r="A160" s="34"/>
      <c r="B160" s="34"/>
      <c r="C160" s="37"/>
      <c r="D160" s="44" t="s">
        <v>167</v>
      </c>
      <c r="E160" s="34"/>
      <c r="F160" s="34"/>
      <c r="G160" s="45"/>
      <c r="H160" s="41"/>
      <c r="I160" s="46"/>
      <c r="J160" s="46"/>
      <c r="K160" s="42"/>
      <c r="L160" s="42"/>
    </row>
    <row r="161" spans="1:12" s="2" customFormat="1" ht="60">
      <c r="A161" s="33" t="s">
        <v>5</v>
      </c>
      <c r="B161" s="33">
        <v>6021</v>
      </c>
      <c r="C161" s="33" t="s">
        <v>417</v>
      </c>
      <c r="D161" s="40" t="s">
        <v>294</v>
      </c>
      <c r="E161" s="33" t="s">
        <v>11</v>
      </c>
      <c r="F161" s="33" t="s">
        <v>116</v>
      </c>
      <c r="G161" s="41"/>
      <c r="H161" s="41">
        <f t="shared" si="12"/>
        <v>0</v>
      </c>
      <c r="I161" s="42">
        <v>127.79</v>
      </c>
      <c r="J161" s="42">
        <f>ROUND(I161*1.3,2)</f>
        <v>166.13</v>
      </c>
      <c r="K161" s="42">
        <f t="shared" si="13"/>
        <v>0</v>
      </c>
      <c r="L161" s="42">
        <f t="shared" si="14"/>
        <v>0</v>
      </c>
    </row>
    <row r="162" spans="1:12" s="2" customFormat="1" ht="60">
      <c r="A162" s="33" t="s">
        <v>460</v>
      </c>
      <c r="B162" s="33" t="s">
        <v>490</v>
      </c>
      <c r="C162" s="33" t="s">
        <v>418</v>
      </c>
      <c r="D162" s="40" t="s">
        <v>295</v>
      </c>
      <c r="E162" s="33" t="s">
        <v>11</v>
      </c>
      <c r="F162" s="33" t="s">
        <v>126</v>
      </c>
      <c r="G162" s="41"/>
      <c r="H162" s="41">
        <f t="shared" si="12"/>
        <v>0</v>
      </c>
      <c r="I162" s="42">
        <v>304.19</v>
      </c>
      <c r="J162" s="42">
        <f aca="true" t="shared" si="15" ref="J162:J207">ROUND(I162*1.3,2)</f>
        <v>395.45</v>
      </c>
      <c r="K162" s="42">
        <f t="shared" si="13"/>
        <v>0</v>
      </c>
      <c r="L162" s="42">
        <f t="shared" si="14"/>
        <v>0</v>
      </c>
    </row>
    <row r="163" spans="1:12" s="2" customFormat="1" ht="24">
      <c r="A163" s="33" t="s">
        <v>460</v>
      </c>
      <c r="B163" s="33" t="s">
        <v>491</v>
      </c>
      <c r="C163" s="33" t="s">
        <v>419</v>
      </c>
      <c r="D163" s="40" t="s">
        <v>168</v>
      </c>
      <c r="E163" s="33" t="s">
        <v>11</v>
      </c>
      <c r="F163" s="33" t="s">
        <v>169</v>
      </c>
      <c r="G163" s="41"/>
      <c r="H163" s="41">
        <f t="shared" si="12"/>
        <v>0</v>
      </c>
      <c r="I163" s="42">
        <v>39.38</v>
      </c>
      <c r="J163" s="42">
        <f t="shared" si="15"/>
        <v>51.19</v>
      </c>
      <c r="K163" s="42">
        <f t="shared" si="13"/>
        <v>0</v>
      </c>
      <c r="L163" s="42">
        <f t="shared" si="14"/>
        <v>0</v>
      </c>
    </row>
    <row r="164" spans="1:12" s="2" customFormat="1" ht="60">
      <c r="A164" s="33" t="s">
        <v>5</v>
      </c>
      <c r="B164" s="33" t="s">
        <v>170</v>
      </c>
      <c r="C164" s="33" t="s">
        <v>420</v>
      </c>
      <c r="D164" s="40" t="s">
        <v>296</v>
      </c>
      <c r="E164" s="33" t="s">
        <v>11</v>
      </c>
      <c r="F164" s="33" t="s">
        <v>297</v>
      </c>
      <c r="G164" s="41"/>
      <c r="H164" s="41">
        <f t="shared" si="12"/>
        <v>0</v>
      </c>
      <c r="I164" s="42">
        <v>83.5</v>
      </c>
      <c r="J164" s="42">
        <f t="shared" si="15"/>
        <v>108.55</v>
      </c>
      <c r="K164" s="42">
        <f t="shared" si="13"/>
        <v>0</v>
      </c>
      <c r="L164" s="42">
        <f t="shared" si="14"/>
        <v>0</v>
      </c>
    </row>
    <row r="165" spans="1:12" s="2" customFormat="1" ht="36">
      <c r="A165" s="33" t="s">
        <v>460</v>
      </c>
      <c r="B165" s="33" t="s">
        <v>492</v>
      </c>
      <c r="C165" s="33" t="s">
        <v>421</v>
      </c>
      <c r="D165" s="40" t="s">
        <v>171</v>
      </c>
      <c r="E165" s="33" t="s">
        <v>11</v>
      </c>
      <c r="F165" s="33" t="s">
        <v>12</v>
      </c>
      <c r="G165" s="41"/>
      <c r="H165" s="41">
        <f t="shared" si="12"/>
        <v>0</v>
      </c>
      <c r="I165" s="42">
        <v>2000.78</v>
      </c>
      <c r="J165" s="42">
        <f t="shared" si="15"/>
        <v>2601.01</v>
      </c>
      <c r="K165" s="42">
        <f t="shared" si="13"/>
        <v>0</v>
      </c>
      <c r="L165" s="42">
        <f t="shared" si="14"/>
        <v>0</v>
      </c>
    </row>
    <row r="166" spans="1:12" s="2" customFormat="1" ht="72">
      <c r="A166" s="33" t="s">
        <v>5</v>
      </c>
      <c r="B166" s="33" t="s">
        <v>172</v>
      </c>
      <c r="C166" s="33" t="s">
        <v>422</v>
      </c>
      <c r="D166" s="40" t="s">
        <v>298</v>
      </c>
      <c r="E166" s="33" t="s">
        <v>11</v>
      </c>
      <c r="F166" s="33" t="s">
        <v>12</v>
      </c>
      <c r="G166" s="41"/>
      <c r="H166" s="41">
        <f t="shared" si="12"/>
        <v>0</v>
      </c>
      <c r="I166" s="42">
        <v>240.3</v>
      </c>
      <c r="J166" s="42">
        <f t="shared" si="15"/>
        <v>312.39</v>
      </c>
      <c r="K166" s="42">
        <f t="shared" si="13"/>
        <v>0</v>
      </c>
      <c r="L166" s="42">
        <f t="shared" si="14"/>
        <v>0</v>
      </c>
    </row>
    <row r="167" spans="1:12" s="2" customFormat="1" ht="24">
      <c r="A167" s="33" t="s">
        <v>460</v>
      </c>
      <c r="B167" s="33" t="s">
        <v>493</v>
      </c>
      <c r="C167" s="33" t="s">
        <v>423</v>
      </c>
      <c r="D167" s="40" t="s">
        <v>173</v>
      </c>
      <c r="E167" s="33" t="s">
        <v>11</v>
      </c>
      <c r="F167" s="33" t="s">
        <v>12</v>
      </c>
      <c r="G167" s="41"/>
      <c r="H167" s="41">
        <f t="shared" si="12"/>
        <v>0</v>
      </c>
      <c r="I167" s="42">
        <v>988.16</v>
      </c>
      <c r="J167" s="42">
        <v>1284.6</v>
      </c>
      <c r="K167" s="42">
        <f t="shared" si="13"/>
        <v>0</v>
      </c>
      <c r="L167" s="42">
        <f t="shared" si="14"/>
        <v>0</v>
      </c>
    </row>
    <row r="168" spans="1:12" s="2" customFormat="1" ht="48">
      <c r="A168" s="33" t="s">
        <v>460</v>
      </c>
      <c r="B168" s="33" t="s">
        <v>494</v>
      </c>
      <c r="C168" s="33" t="s">
        <v>424</v>
      </c>
      <c r="D168" s="40" t="s">
        <v>299</v>
      </c>
      <c r="E168" s="33" t="s">
        <v>35</v>
      </c>
      <c r="F168" s="33" t="s">
        <v>300</v>
      </c>
      <c r="G168" s="41"/>
      <c r="H168" s="41">
        <f t="shared" si="12"/>
        <v>0</v>
      </c>
      <c r="I168" s="42">
        <v>1597.33</v>
      </c>
      <c r="J168" s="42">
        <f t="shared" si="15"/>
        <v>2076.53</v>
      </c>
      <c r="K168" s="42">
        <f t="shared" si="13"/>
        <v>0</v>
      </c>
      <c r="L168" s="42">
        <f t="shared" si="14"/>
        <v>0</v>
      </c>
    </row>
    <row r="169" spans="1:12" s="2" customFormat="1" ht="24">
      <c r="A169" s="33" t="s">
        <v>460</v>
      </c>
      <c r="B169" s="33" t="s">
        <v>494</v>
      </c>
      <c r="C169" s="33" t="s">
        <v>425</v>
      </c>
      <c r="D169" s="40" t="s">
        <v>174</v>
      </c>
      <c r="E169" s="33" t="s">
        <v>35</v>
      </c>
      <c r="F169" s="33" t="s">
        <v>175</v>
      </c>
      <c r="G169" s="41"/>
      <c r="H169" s="41">
        <f t="shared" si="12"/>
        <v>0</v>
      </c>
      <c r="I169" s="42">
        <v>1598.6</v>
      </c>
      <c r="J169" s="42">
        <f t="shared" si="15"/>
        <v>2078.18</v>
      </c>
      <c r="K169" s="42">
        <f t="shared" si="13"/>
        <v>0</v>
      </c>
      <c r="L169" s="42">
        <f t="shared" si="14"/>
        <v>0</v>
      </c>
    </row>
    <row r="170" spans="1:12" s="2" customFormat="1" ht="24">
      <c r="A170" s="33" t="s">
        <v>460</v>
      </c>
      <c r="B170" s="33" t="s">
        <v>495</v>
      </c>
      <c r="C170" s="33" t="s">
        <v>426</v>
      </c>
      <c r="D170" s="40" t="s">
        <v>176</v>
      </c>
      <c r="E170" s="33" t="s">
        <v>35</v>
      </c>
      <c r="F170" s="33" t="s">
        <v>177</v>
      </c>
      <c r="G170" s="41"/>
      <c r="H170" s="41">
        <f t="shared" si="12"/>
        <v>0</v>
      </c>
      <c r="I170" s="42">
        <v>120.66</v>
      </c>
      <c r="J170" s="42">
        <f t="shared" si="15"/>
        <v>156.86</v>
      </c>
      <c r="K170" s="42">
        <f t="shared" si="13"/>
        <v>0</v>
      </c>
      <c r="L170" s="42">
        <f t="shared" si="14"/>
        <v>0</v>
      </c>
    </row>
    <row r="171" spans="1:12" s="4" customFormat="1" ht="15">
      <c r="A171" s="33" t="s">
        <v>31</v>
      </c>
      <c r="B171" s="33">
        <v>95</v>
      </c>
      <c r="C171" s="33" t="s">
        <v>427</v>
      </c>
      <c r="D171" s="40" t="s">
        <v>178</v>
      </c>
      <c r="E171" s="33" t="s">
        <v>11</v>
      </c>
      <c r="F171" s="33" t="s">
        <v>12</v>
      </c>
      <c r="G171" s="41"/>
      <c r="H171" s="41">
        <f t="shared" si="12"/>
        <v>0</v>
      </c>
      <c r="I171" s="42">
        <v>304.19</v>
      </c>
      <c r="J171" s="42">
        <f t="shared" si="15"/>
        <v>395.45</v>
      </c>
      <c r="K171" s="42">
        <f t="shared" si="13"/>
        <v>0</v>
      </c>
      <c r="L171" s="42">
        <f t="shared" si="14"/>
        <v>0</v>
      </c>
    </row>
    <row r="172" spans="1:12" s="4" customFormat="1" ht="48">
      <c r="A172" s="33" t="s">
        <v>31</v>
      </c>
      <c r="B172" s="33">
        <v>54</v>
      </c>
      <c r="C172" s="33" t="s">
        <v>428</v>
      </c>
      <c r="D172" s="40" t="s">
        <v>301</v>
      </c>
      <c r="E172" s="33" t="s">
        <v>11</v>
      </c>
      <c r="F172" s="33" t="s">
        <v>297</v>
      </c>
      <c r="G172" s="41"/>
      <c r="H172" s="41">
        <f t="shared" si="12"/>
        <v>0</v>
      </c>
      <c r="I172" s="42">
        <v>245.39</v>
      </c>
      <c r="J172" s="42">
        <f t="shared" si="15"/>
        <v>319.01</v>
      </c>
      <c r="K172" s="42">
        <f t="shared" si="13"/>
        <v>0</v>
      </c>
      <c r="L172" s="42">
        <f t="shared" si="14"/>
        <v>0</v>
      </c>
    </row>
    <row r="173" spans="1:12" s="2" customFormat="1" ht="24">
      <c r="A173" s="33" t="s">
        <v>5</v>
      </c>
      <c r="B173" s="33" t="s">
        <v>179</v>
      </c>
      <c r="C173" s="33" t="s">
        <v>429</v>
      </c>
      <c r="D173" s="40" t="s">
        <v>180</v>
      </c>
      <c r="E173" s="33" t="s">
        <v>11</v>
      </c>
      <c r="F173" s="33" t="s">
        <v>154</v>
      </c>
      <c r="G173" s="41"/>
      <c r="H173" s="41">
        <f t="shared" si="12"/>
        <v>0</v>
      </c>
      <c r="I173" s="42">
        <v>59.19</v>
      </c>
      <c r="J173" s="42">
        <f t="shared" si="15"/>
        <v>76.95</v>
      </c>
      <c r="K173" s="42">
        <f t="shared" si="13"/>
        <v>0</v>
      </c>
      <c r="L173" s="42">
        <f t="shared" si="14"/>
        <v>0</v>
      </c>
    </row>
    <row r="174" spans="1:12" s="4" customFormat="1" ht="36">
      <c r="A174" s="33" t="s">
        <v>31</v>
      </c>
      <c r="B174" s="33">
        <v>55</v>
      </c>
      <c r="C174" s="33" t="s">
        <v>430</v>
      </c>
      <c r="D174" s="40" t="s">
        <v>181</v>
      </c>
      <c r="E174" s="33" t="s">
        <v>11</v>
      </c>
      <c r="F174" s="33" t="s">
        <v>149</v>
      </c>
      <c r="G174" s="41"/>
      <c r="H174" s="41">
        <f t="shared" si="12"/>
        <v>0</v>
      </c>
      <c r="I174" s="42">
        <v>245.39</v>
      </c>
      <c r="J174" s="42">
        <f t="shared" si="15"/>
        <v>319.01</v>
      </c>
      <c r="K174" s="42">
        <f t="shared" si="13"/>
        <v>0</v>
      </c>
      <c r="L174" s="42">
        <f t="shared" si="14"/>
        <v>0</v>
      </c>
    </row>
    <row r="175" spans="1:12" s="4" customFormat="1" ht="24">
      <c r="A175" s="33" t="s">
        <v>5</v>
      </c>
      <c r="B175" s="33">
        <v>9535</v>
      </c>
      <c r="C175" s="33" t="s">
        <v>431</v>
      </c>
      <c r="D175" s="40" t="s">
        <v>182</v>
      </c>
      <c r="E175" s="33" t="s">
        <v>11</v>
      </c>
      <c r="F175" s="33" t="s">
        <v>116</v>
      </c>
      <c r="G175" s="41"/>
      <c r="H175" s="41">
        <f t="shared" si="12"/>
        <v>0</v>
      </c>
      <c r="I175" s="42">
        <v>127.79</v>
      </c>
      <c r="J175" s="42">
        <f t="shared" si="15"/>
        <v>166.13</v>
      </c>
      <c r="K175" s="42">
        <f t="shared" si="13"/>
        <v>0</v>
      </c>
      <c r="L175" s="42">
        <f t="shared" si="14"/>
        <v>0</v>
      </c>
    </row>
    <row r="176" spans="1:12" s="2" customFormat="1" ht="15">
      <c r="A176" s="357" t="s">
        <v>188</v>
      </c>
      <c r="B176" s="358"/>
      <c r="C176" s="358"/>
      <c r="D176" s="358"/>
      <c r="E176" s="359"/>
      <c r="F176" s="33"/>
      <c r="G176" s="41"/>
      <c r="H176" s="41"/>
      <c r="I176" s="42"/>
      <c r="J176" s="42"/>
      <c r="K176" s="42"/>
      <c r="L176" s="42"/>
    </row>
    <row r="177" spans="1:12" s="2" customFormat="1" ht="24">
      <c r="A177" s="33" t="s">
        <v>5</v>
      </c>
      <c r="B177" s="33" t="s">
        <v>189</v>
      </c>
      <c r="C177" s="33" t="s">
        <v>432</v>
      </c>
      <c r="D177" s="40" t="s">
        <v>190</v>
      </c>
      <c r="E177" s="33" t="s">
        <v>11</v>
      </c>
      <c r="F177" s="33" t="s">
        <v>116</v>
      </c>
      <c r="G177" s="41"/>
      <c r="H177" s="41">
        <f t="shared" si="12"/>
        <v>0</v>
      </c>
      <c r="I177" s="42">
        <v>57.04</v>
      </c>
      <c r="J177" s="42">
        <f t="shared" si="15"/>
        <v>74.15</v>
      </c>
      <c r="K177" s="42">
        <f t="shared" si="13"/>
        <v>0</v>
      </c>
      <c r="L177" s="42">
        <f t="shared" si="14"/>
        <v>0</v>
      </c>
    </row>
    <row r="178" spans="1:12" s="2" customFormat="1" ht="36">
      <c r="A178" s="33" t="s">
        <v>5</v>
      </c>
      <c r="B178" s="33">
        <v>40729</v>
      </c>
      <c r="C178" s="33" t="s">
        <v>433</v>
      </c>
      <c r="D178" s="40" t="s">
        <v>191</v>
      </c>
      <c r="E178" s="33" t="s">
        <v>11</v>
      </c>
      <c r="F178" s="33" t="s">
        <v>192</v>
      </c>
      <c r="G178" s="41"/>
      <c r="H178" s="41">
        <f t="shared" si="12"/>
        <v>0</v>
      </c>
      <c r="I178" s="42">
        <v>133.67</v>
      </c>
      <c r="J178" s="42">
        <v>173.78</v>
      </c>
      <c r="K178" s="42">
        <f t="shared" si="13"/>
        <v>0</v>
      </c>
      <c r="L178" s="42">
        <f t="shared" si="14"/>
        <v>0</v>
      </c>
    </row>
    <row r="179" spans="1:12" s="2" customFormat="1" ht="24">
      <c r="A179" s="33" t="s">
        <v>5</v>
      </c>
      <c r="B179" s="33" t="s">
        <v>193</v>
      </c>
      <c r="C179" s="33" t="s">
        <v>434</v>
      </c>
      <c r="D179" s="40" t="s">
        <v>194</v>
      </c>
      <c r="E179" s="33" t="s">
        <v>11</v>
      </c>
      <c r="F179" s="33" t="s">
        <v>195</v>
      </c>
      <c r="G179" s="41"/>
      <c r="H179" s="41">
        <f t="shared" si="12"/>
        <v>0</v>
      </c>
      <c r="I179" s="42">
        <v>66.84</v>
      </c>
      <c r="J179" s="42">
        <f t="shared" si="15"/>
        <v>86.89</v>
      </c>
      <c r="K179" s="42">
        <f t="shared" si="13"/>
        <v>0</v>
      </c>
      <c r="L179" s="42">
        <f t="shared" si="14"/>
        <v>0</v>
      </c>
    </row>
    <row r="180" spans="1:12" s="2" customFormat="1" ht="24">
      <c r="A180" s="33" t="s">
        <v>460</v>
      </c>
      <c r="B180" s="33" t="s">
        <v>496</v>
      </c>
      <c r="C180" s="33" t="s">
        <v>435</v>
      </c>
      <c r="D180" s="40" t="s">
        <v>196</v>
      </c>
      <c r="E180" s="33" t="s">
        <v>11</v>
      </c>
      <c r="F180" s="33" t="s">
        <v>118</v>
      </c>
      <c r="G180" s="41"/>
      <c r="H180" s="41">
        <f t="shared" si="12"/>
        <v>0</v>
      </c>
      <c r="I180" s="42">
        <v>1992.15</v>
      </c>
      <c r="J180" s="42">
        <f t="shared" si="15"/>
        <v>2589.8</v>
      </c>
      <c r="K180" s="42">
        <f t="shared" si="13"/>
        <v>0</v>
      </c>
      <c r="L180" s="42">
        <f t="shared" si="14"/>
        <v>0</v>
      </c>
    </row>
    <row r="181" spans="1:12" s="2" customFormat="1" ht="24">
      <c r="A181" s="33" t="s">
        <v>5</v>
      </c>
      <c r="B181" s="33" t="s">
        <v>183</v>
      </c>
      <c r="C181" s="33" t="s">
        <v>436</v>
      </c>
      <c r="D181" s="40" t="s">
        <v>184</v>
      </c>
      <c r="E181" s="33" t="s">
        <v>11</v>
      </c>
      <c r="F181" s="33" t="s">
        <v>12</v>
      </c>
      <c r="G181" s="41"/>
      <c r="H181" s="41">
        <f t="shared" si="12"/>
        <v>0</v>
      </c>
      <c r="I181" s="42">
        <v>38.9</v>
      </c>
      <c r="J181" s="42">
        <f t="shared" si="15"/>
        <v>50.57</v>
      </c>
      <c r="K181" s="42">
        <f t="shared" si="13"/>
        <v>0</v>
      </c>
      <c r="L181" s="42">
        <f t="shared" si="14"/>
        <v>0</v>
      </c>
    </row>
    <row r="182" spans="1:12" s="2" customFormat="1" ht="15">
      <c r="A182" s="33" t="s">
        <v>5</v>
      </c>
      <c r="B182" s="33">
        <v>72618</v>
      </c>
      <c r="C182" s="33" t="s">
        <v>437</v>
      </c>
      <c r="D182" s="40" t="s">
        <v>185</v>
      </c>
      <c r="E182" s="33" t="s">
        <v>11</v>
      </c>
      <c r="F182" s="33" t="s">
        <v>12</v>
      </c>
      <c r="G182" s="41"/>
      <c r="H182" s="41">
        <f t="shared" si="12"/>
        <v>0</v>
      </c>
      <c r="I182" s="42">
        <v>8.47</v>
      </c>
      <c r="J182" s="42">
        <f t="shared" si="15"/>
        <v>11.01</v>
      </c>
      <c r="K182" s="42">
        <f t="shared" si="13"/>
        <v>0</v>
      </c>
      <c r="L182" s="42">
        <f t="shared" si="14"/>
        <v>0</v>
      </c>
    </row>
    <row r="183" spans="1:12" s="2" customFormat="1" ht="24">
      <c r="A183" s="33" t="s">
        <v>5</v>
      </c>
      <c r="B183" s="33" t="s">
        <v>186</v>
      </c>
      <c r="C183" s="33" t="s">
        <v>438</v>
      </c>
      <c r="D183" s="40" t="s">
        <v>187</v>
      </c>
      <c r="E183" s="33" t="s">
        <v>11</v>
      </c>
      <c r="F183" s="33" t="s">
        <v>118</v>
      </c>
      <c r="G183" s="41"/>
      <c r="H183" s="41">
        <f t="shared" si="12"/>
        <v>0</v>
      </c>
      <c r="I183" s="42">
        <v>35.18</v>
      </c>
      <c r="J183" s="42">
        <f t="shared" si="15"/>
        <v>45.73</v>
      </c>
      <c r="K183" s="42">
        <f t="shared" si="13"/>
        <v>0</v>
      </c>
      <c r="L183" s="42">
        <f t="shared" si="14"/>
        <v>0</v>
      </c>
    </row>
    <row r="184" spans="1:12" s="2" customFormat="1" ht="15">
      <c r="A184" s="33" t="s">
        <v>5</v>
      </c>
      <c r="B184" s="33">
        <v>40777</v>
      </c>
      <c r="C184" s="33" t="s">
        <v>439</v>
      </c>
      <c r="D184" s="40" t="s">
        <v>197</v>
      </c>
      <c r="E184" s="33" t="s">
        <v>11</v>
      </c>
      <c r="F184" s="33" t="s">
        <v>128</v>
      </c>
      <c r="G184" s="41"/>
      <c r="H184" s="41">
        <f t="shared" si="12"/>
        <v>0</v>
      </c>
      <c r="I184" s="42">
        <v>27.64</v>
      </c>
      <c r="J184" s="42">
        <f t="shared" si="15"/>
        <v>35.93</v>
      </c>
      <c r="K184" s="42">
        <f t="shared" si="13"/>
        <v>0</v>
      </c>
      <c r="L184" s="42">
        <f t="shared" si="14"/>
        <v>0</v>
      </c>
    </row>
    <row r="185" spans="1:12" s="2" customFormat="1" ht="15">
      <c r="A185" s="357" t="s">
        <v>198</v>
      </c>
      <c r="B185" s="358"/>
      <c r="C185" s="358"/>
      <c r="D185" s="358"/>
      <c r="E185" s="359"/>
      <c r="F185" s="33"/>
      <c r="G185" s="41"/>
      <c r="H185" s="41"/>
      <c r="I185" s="42"/>
      <c r="J185" s="42"/>
      <c r="K185" s="42"/>
      <c r="L185" s="42"/>
    </row>
    <row r="186" spans="1:12" s="2" customFormat="1" ht="24">
      <c r="A186" s="33" t="s">
        <v>5</v>
      </c>
      <c r="B186" s="33" t="s">
        <v>199</v>
      </c>
      <c r="C186" s="33" t="s">
        <v>440</v>
      </c>
      <c r="D186" s="40" t="s">
        <v>200</v>
      </c>
      <c r="E186" s="33" t="s">
        <v>121</v>
      </c>
      <c r="F186" s="33" t="s">
        <v>201</v>
      </c>
      <c r="G186" s="41"/>
      <c r="H186" s="41">
        <f t="shared" si="12"/>
        <v>0</v>
      </c>
      <c r="I186" s="42">
        <v>45.47</v>
      </c>
      <c r="J186" s="42">
        <v>59.12</v>
      </c>
      <c r="K186" s="42">
        <f t="shared" si="13"/>
        <v>0</v>
      </c>
      <c r="L186" s="42">
        <f t="shared" si="14"/>
        <v>0</v>
      </c>
    </row>
    <row r="187" spans="1:12" s="2" customFormat="1" ht="24">
      <c r="A187" s="33" t="s">
        <v>460</v>
      </c>
      <c r="B187" s="33" t="s">
        <v>502</v>
      </c>
      <c r="C187" s="33" t="s">
        <v>441</v>
      </c>
      <c r="D187" s="40" t="s">
        <v>202</v>
      </c>
      <c r="E187" s="33" t="s">
        <v>11</v>
      </c>
      <c r="F187" s="33" t="s">
        <v>192</v>
      </c>
      <c r="G187" s="41"/>
      <c r="H187" s="41">
        <f t="shared" si="12"/>
        <v>0</v>
      </c>
      <c r="I187" s="42">
        <v>65.07</v>
      </c>
      <c r="J187" s="42">
        <v>84.6</v>
      </c>
      <c r="K187" s="42">
        <f t="shared" si="13"/>
        <v>0</v>
      </c>
      <c r="L187" s="42">
        <f t="shared" si="14"/>
        <v>0</v>
      </c>
    </row>
    <row r="188" spans="1:12" s="2" customFormat="1" ht="24">
      <c r="A188" s="33" t="s">
        <v>460</v>
      </c>
      <c r="B188" s="33" t="s">
        <v>503</v>
      </c>
      <c r="C188" s="33" t="s">
        <v>442</v>
      </c>
      <c r="D188" s="40" t="s">
        <v>203</v>
      </c>
      <c r="E188" s="33" t="s">
        <v>11</v>
      </c>
      <c r="F188" s="33" t="s">
        <v>201</v>
      </c>
      <c r="G188" s="41"/>
      <c r="H188" s="41">
        <f t="shared" si="12"/>
        <v>0</v>
      </c>
      <c r="I188" s="42">
        <v>45.47</v>
      </c>
      <c r="J188" s="42">
        <v>59.12</v>
      </c>
      <c r="K188" s="42">
        <f t="shared" si="13"/>
        <v>0</v>
      </c>
      <c r="L188" s="42">
        <f t="shared" si="14"/>
        <v>0</v>
      </c>
    </row>
    <row r="189" spans="1:12" s="2" customFormat="1" ht="24">
      <c r="A189" s="33" t="s">
        <v>5</v>
      </c>
      <c r="B189" s="33" t="s">
        <v>204</v>
      </c>
      <c r="C189" s="33" t="s">
        <v>443</v>
      </c>
      <c r="D189" s="40" t="s">
        <v>205</v>
      </c>
      <c r="E189" s="33" t="s">
        <v>121</v>
      </c>
      <c r="F189" s="33" t="s">
        <v>192</v>
      </c>
      <c r="G189" s="41"/>
      <c r="H189" s="41">
        <f t="shared" si="12"/>
        <v>0</v>
      </c>
      <c r="I189" s="42">
        <v>55.27</v>
      </c>
      <c r="J189" s="42">
        <v>71.86</v>
      </c>
      <c r="K189" s="42">
        <f t="shared" si="13"/>
        <v>0</v>
      </c>
      <c r="L189" s="42">
        <f t="shared" si="14"/>
        <v>0</v>
      </c>
    </row>
    <row r="190" spans="1:12" s="2" customFormat="1" ht="15">
      <c r="A190" s="357" t="s">
        <v>206</v>
      </c>
      <c r="B190" s="358"/>
      <c r="C190" s="358"/>
      <c r="D190" s="358"/>
      <c r="E190" s="359"/>
      <c r="F190" s="33"/>
      <c r="G190" s="41"/>
      <c r="H190" s="41"/>
      <c r="I190" s="42"/>
      <c r="J190" s="42"/>
      <c r="K190" s="42"/>
      <c r="L190" s="42"/>
    </row>
    <row r="191" spans="1:12" s="2" customFormat="1" ht="108">
      <c r="A191" s="33" t="s">
        <v>5</v>
      </c>
      <c r="B191" s="33" t="s">
        <v>207</v>
      </c>
      <c r="C191" s="33" t="s">
        <v>444</v>
      </c>
      <c r="D191" s="40" t="s">
        <v>302</v>
      </c>
      <c r="E191" s="33" t="s">
        <v>11</v>
      </c>
      <c r="F191" s="33" t="s">
        <v>303</v>
      </c>
      <c r="G191" s="41"/>
      <c r="H191" s="41">
        <f t="shared" si="12"/>
        <v>0</v>
      </c>
      <c r="I191" s="42">
        <v>126.15</v>
      </c>
      <c r="J191" s="42">
        <f t="shared" si="15"/>
        <v>164</v>
      </c>
      <c r="K191" s="42">
        <f t="shared" si="13"/>
        <v>0</v>
      </c>
      <c r="L191" s="42">
        <f t="shared" si="14"/>
        <v>0</v>
      </c>
    </row>
    <row r="192" spans="1:12" s="2" customFormat="1" ht="48">
      <c r="A192" s="33" t="s">
        <v>5</v>
      </c>
      <c r="B192" s="33" t="s">
        <v>208</v>
      </c>
      <c r="C192" s="33" t="s">
        <v>445</v>
      </c>
      <c r="D192" s="40" t="s">
        <v>304</v>
      </c>
      <c r="E192" s="33" t="s">
        <v>35</v>
      </c>
      <c r="F192" s="33" t="s">
        <v>305</v>
      </c>
      <c r="G192" s="41"/>
      <c r="H192" s="41">
        <f t="shared" si="12"/>
        <v>0</v>
      </c>
      <c r="I192" s="42">
        <v>35.67</v>
      </c>
      <c r="J192" s="42">
        <v>46.38</v>
      </c>
      <c r="K192" s="42">
        <f t="shared" si="13"/>
        <v>0</v>
      </c>
      <c r="L192" s="42">
        <f t="shared" si="14"/>
        <v>0</v>
      </c>
    </row>
    <row r="193" spans="1:12" s="2" customFormat="1" ht="36">
      <c r="A193" s="33" t="s">
        <v>5</v>
      </c>
      <c r="B193" s="33" t="s">
        <v>209</v>
      </c>
      <c r="C193" s="33" t="s">
        <v>446</v>
      </c>
      <c r="D193" s="40" t="s">
        <v>306</v>
      </c>
      <c r="E193" s="33" t="s">
        <v>35</v>
      </c>
      <c r="F193" s="33" t="s">
        <v>307</v>
      </c>
      <c r="G193" s="41"/>
      <c r="H193" s="41">
        <f t="shared" si="12"/>
        <v>0</v>
      </c>
      <c r="I193" s="42">
        <v>40.57</v>
      </c>
      <c r="J193" s="42">
        <v>52.75</v>
      </c>
      <c r="K193" s="42">
        <f t="shared" si="13"/>
        <v>0</v>
      </c>
      <c r="L193" s="42">
        <f t="shared" si="14"/>
        <v>0</v>
      </c>
    </row>
    <row r="194" spans="1:12" s="2" customFormat="1" ht="15">
      <c r="A194" s="61"/>
      <c r="B194" s="38"/>
      <c r="C194" s="38"/>
      <c r="D194" s="62" t="s">
        <v>256</v>
      </c>
      <c r="E194" s="38"/>
      <c r="F194" s="63"/>
      <c r="G194" s="64"/>
      <c r="H194" s="41"/>
      <c r="I194" s="42"/>
      <c r="J194" s="42"/>
      <c r="K194" s="42"/>
      <c r="L194" s="42"/>
    </row>
    <row r="195" spans="1:12" s="2" customFormat="1" ht="15">
      <c r="A195" s="347" t="s">
        <v>316</v>
      </c>
      <c r="B195" s="348"/>
      <c r="C195" s="348"/>
      <c r="D195" s="348"/>
      <c r="E195" s="348"/>
      <c r="F195" s="349"/>
      <c r="G195" s="65"/>
      <c r="H195" s="41"/>
      <c r="I195" s="46"/>
      <c r="J195" s="46"/>
      <c r="K195" s="42"/>
      <c r="L195" s="42"/>
    </row>
    <row r="196" spans="1:12" s="2" customFormat="1" ht="24">
      <c r="A196" s="33" t="s">
        <v>460</v>
      </c>
      <c r="B196" s="33" t="s">
        <v>497</v>
      </c>
      <c r="C196" s="33" t="s">
        <v>447</v>
      </c>
      <c r="D196" s="40" t="s">
        <v>210</v>
      </c>
      <c r="E196" s="33" t="s">
        <v>35</v>
      </c>
      <c r="F196" s="33" t="s">
        <v>211</v>
      </c>
      <c r="G196" s="41"/>
      <c r="H196" s="41">
        <f t="shared" si="12"/>
        <v>0</v>
      </c>
      <c r="I196" s="42">
        <v>33.71</v>
      </c>
      <c r="J196" s="42">
        <v>43.83</v>
      </c>
      <c r="K196" s="42">
        <f t="shared" si="13"/>
        <v>0</v>
      </c>
      <c r="L196" s="42">
        <f t="shared" si="14"/>
        <v>0</v>
      </c>
    </row>
    <row r="197" spans="1:12" s="2" customFormat="1" ht="24">
      <c r="A197" s="33" t="s">
        <v>5</v>
      </c>
      <c r="B197" s="33" t="s">
        <v>212</v>
      </c>
      <c r="C197" s="33" t="s">
        <v>448</v>
      </c>
      <c r="D197" s="40" t="s">
        <v>213</v>
      </c>
      <c r="E197" s="33" t="s">
        <v>11</v>
      </c>
      <c r="F197" s="33" t="s">
        <v>12</v>
      </c>
      <c r="G197" s="41"/>
      <c r="H197" s="41">
        <f t="shared" si="12"/>
        <v>0</v>
      </c>
      <c r="I197" s="42">
        <v>37.44</v>
      </c>
      <c r="J197" s="42">
        <f t="shared" si="15"/>
        <v>48.67</v>
      </c>
      <c r="K197" s="42">
        <f t="shared" si="13"/>
        <v>0</v>
      </c>
      <c r="L197" s="42">
        <f t="shared" si="14"/>
        <v>0</v>
      </c>
    </row>
    <row r="198" spans="1:12" s="4" customFormat="1" ht="24">
      <c r="A198" s="33" t="s">
        <v>31</v>
      </c>
      <c r="B198" s="33">
        <v>121</v>
      </c>
      <c r="C198" s="33" t="s">
        <v>449</v>
      </c>
      <c r="D198" s="40" t="s">
        <v>214</v>
      </c>
      <c r="E198" s="33" t="s">
        <v>11</v>
      </c>
      <c r="F198" s="33" t="s">
        <v>215</v>
      </c>
      <c r="G198" s="41"/>
      <c r="H198" s="41">
        <f t="shared" si="12"/>
        <v>0</v>
      </c>
      <c r="I198" s="42">
        <v>1108.6</v>
      </c>
      <c r="J198" s="42">
        <v>1441.17</v>
      </c>
      <c r="K198" s="42">
        <f t="shared" si="13"/>
        <v>0</v>
      </c>
      <c r="L198" s="42">
        <f t="shared" si="14"/>
        <v>0</v>
      </c>
    </row>
    <row r="199" spans="1:12" s="4" customFormat="1" ht="24">
      <c r="A199" s="33" t="s">
        <v>31</v>
      </c>
      <c r="B199" s="33">
        <v>123</v>
      </c>
      <c r="C199" s="33" t="s">
        <v>450</v>
      </c>
      <c r="D199" s="40" t="s">
        <v>216</v>
      </c>
      <c r="E199" s="33" t="s">
        <v>11</v>
      </c>
      <c r="F199" s="33" t="s">
        <v>118</v>
      </c>
      <c r="G199" s="41"/>
      <c r="H199" s="41">
        <f t="shared" si="12"/>
        <v>0</v>
      </c>
      <c r="I199" s="42">
        <v>1108.6</v>
      </c>
      <c r="J199" s="42">
        <v>1441.17</v>
      </c>
      <c r="K199" s="42">
        <f t="shared" si="13"/>
        <v>0</v>
      </c>
      <c r="L199" s="42">
        <f t="shared" si="14"/>
        <v>0</v>
      </c>
    </row>
    <row r="200" spans="1:12" s="2" customFormat="1" ht="15">
      <c r="A200" s="33"/>
      <c r="B200" s="33"/>
      <c r="C200" s="33"/>
      <c r="D200" s="40" t="s">
        <v>256</v>
      </c>
      <c r="E200" s="33"/>
      <c r="F200" s="33"/>
      <c r="G200" s="41"/>
      <c r="H200" s="41"/>
      <c r="I200" s="42"/>
      <c r="J200" s="42"/>
      <c r="K200" s="42"/>
      <c r="L200" s="42"/>
    </row>
    <row r="201" spans="1:12" s="2" customFormat="1" ht="15">
      <c r="A201" s="347" t="s">
        <v>315</v>
      </c>
      <c r="B201" s="348"/>
      <c r="C201" s="348"/>
      <c r="D201" s="348"/>
      <c r="E201" s="348"/>
      <c r="F201" s="349"/>
      <c r="G201" s="65"/>
      <c r="H201" s="41"/>
      <c r="I201" s="46"/>
      <c r="J201" s="46"/>
      <c r="K201" s="42"/>
      <c r="L201" s="42"/>
    </row>
    <row r="202" spans="1:12" s="2" customFormat="1" ht="84">
      <c r="A202" s="33" t="s">
        <v>460</v>
      </c>
      <c r="B202" s="33" t="s">
        <v>500</v>
      </c>
      <c r="C202" s="33" t="s">
        <v>451</v>
      </c>
      <c r="D202" s="40" t="s">
        <v>308</v>
      </c>
      <c r="E202" s="33" t="s">
        <v>11</v>
      </c>
      <c r="F202" s="33" t="s">
        <v>12</v>
      </c>
      <c r="G202" s="41"/>
      <c r="H202" s="41">
        <f t="shared" si="12"/>
        <v>0</v>
      </c>
      <c r="I202" s="42">
        <v>145.24</v>
      </c>
      <c r="J202" s="42">
        <f t="shared" si="15"/>
        <v>188.81</v>
      </c>
      <c r="K202" s="42">
        <f t="shared" si="13"/>
        <v>0</v>
      </c>
      <c r="L202" s="42">
        <f t="shared" si="14"/>
        <v>0</v>
      </c>
    </row>
    <row r="203" spans="1:12" s="2" customFormat="1" ht="60">
      <c r="A203" s="33" t="s">
        <v>460</v>
      </c>
      <c r="B203" s="33" t="s">
        <v>498</v>
      </c>
      <c r="C203" s="33" t="s">
        <v>452</v>
      </c>
      <c r="D203" s="40" t="s">
        <v>309</v>
      </c>
      <c r="E203" s="33" t="s">
        <v>11</v>
      </c>
      <c r="F203" s="33" t="s">
        <v>116</v>
      </c>
      <c r="G203" s="41"/>
      <c r="H203" s="41">
        <f t="shared" si="12"/>
        <v>0</v>
      </c>
      <c r="I203" s="42">
        <v>42.34</v>
      </c>
      <c r="J203" s="42">
        <f>ROUND(I203*1.3,2)</f>
        <v>55.04</v>
      </c>
      <c r="K203" s="42">
        <f t="shared" si="13"/>
        <v>0</v>
      </c>
      <c r="L203" s="42">
        <f t="shared" si="14"/>
        <v>0</v>
      </c>
    </row>
    <row r="204" spans="1:12" s="2" customFormat="1" ht="60">
      <c r="A204" s="33" t="s">
        <v>460</v>
      </c>
      <c r="B204" s="33" t="s">
        <v>499</v>
      </c>
      <c r="C204" s="33" t="s">
        <v>453</v>
      </c>
      <c r="D204" s="40" t="s">
        <v>310</v>
      </c>
      <c r="E204" s="33" t="s">
        <v>11</v>
      </c>
      <c r="F204" s="33" t="s">
        <v>154</v>
      </c>
      <c r="G204" s="41"/>
      <c r="H204" s="41">
        <f t="shared" si="12"/>
        <v>0</v>
      </c>
      <c r="I204" s="42">
        <v>43.74</v>
      </c>
      <c r="J204" s="42">
        <v>56.87</v>
      </c>
      <c r="K204" s="42">
        <f t="shared" si="13"/>
        <v>0</v>
      </c>
      <c r="L204" s="42">
        <f t="shared" si="14"/>
        <v>0</v>
      </c>
    </row>
    <row r="205" spans="1:12" s="2" customFormat="1" ht="72">
      <c r="A205" s="33" t="s">
        <v>460</v>
      </c>
      <c r="B205" s="33" t="s">
        <v>501</v>
      </c>
      <c r="C205" s="33" t="s">
        <v>454</v>
      </c>
      <c r="D205" s="40" t="s">
        <v>311</v>
      </c>
      <c r="E205" s="33" t="s">
        <v>11</v>
      </c>
      <c r="F205" s="33" t="s">
        <v>12</v>
      </c>
      <c r="G205" s="41"/>
      <c r="H205" s="41">
        <f t="shared" si="12"/>
        <v>0</v>
      </c>
      <c r="I205" s="42">
        <v>163.07</v>
      </c>
      <c r="J205" s="42">
        <v>212</v>
      </c>
      <c r="K205" s="42">
        <f t="shared" si="13"/>
        <v>0</v>
      </c>
      <c r="L205" s="42">
        <f t="shared" si="14"/>
        <v>0</v>
      </c>
    </row>
    <row r="206" spans="1:12" s="4" customFormat="1" ht="72">
      <c r="A206" s="33" t="s">
        <v>460</v>
      </c>
      <c r="B206" s="33" t="s">
        <v>499</v>
      </c>
      <c r="C206" s="33" t="s">
        <v>455</v>
      </c>
      <c r="D206" s="40" t="s">
        <v>312</v>
      </c>
      <c r="E206" s="33" t="s">
        <v>11</v>
      </c>
      <c r="F206" s="33" t="s">
        <v>313</v>
      </c>
      <c r="G206" s="41"/>
      <c r="H206" s="41">
        <f>G206</f>
        <v>0</v>
      </c>
      <c r="I206" s="42">
        <v>42.34</v>
      </c>
      <c r="J206" s="42">
        <f t="shared" si="15"/>
        <v>55.04</v>
      </c>
      <c r="K206" s="42">
        <f>J206*G206</f>
        <v>0</v>
      </c>
      <c r="L206" s="42">
        <f>H206*J206</f>
        <v>0</v>
      </c>
    </row>
    <row r="207" spans="1:12" s="4" customFormat="1" ht="72">
      <c r="A207" s="33" t="s">
        <v>460</v>
      </c>
      <c r="B207" s="33" t="s">
        <v>499</v>
      </c>
      <c r="C207" s="33" t="s">
        <v>456</v>
      </c>
      <c r="D207" s="40" t="s">
        <v>314</v>
      </c>
      <c r="E207" s="33" t="s">
        <v>11</v>
      </c>
      <c r="F207" s="33" t="s">
        <v>126</v>
      </c>
      <c r="G207" s="41"/>
      <c r="H207" s="41">
        <f>G207</f>
        <v>0</v>
      </c>
      <c r="I207" s="42">
        <v>42.34</v>
      </c>
      <c r="J207" s="42">
        <f t="shared" si="15"/>
        <v>55.04</v>
      </c>
      <c r="K207" s="42">
        <f>J207*G207</f>
        <v>0</v>
      </c>
      <c r="L207" s="42">
        <f>H207*J207</f>
        <v>0</v>
      </c>
    </row>
    <row r="208" spans="1:12" s="2" customFormat="1" ht="15">
      <c r="A208" s="61"/>
      <c r="B208" s="38"/>
      <c r="C208" s="38"/>
      <c r="D208" s="62" t="s">
        <v>256</v>
      </c>
      <c r="E208" s="38"/>
      <c r="F208" s="63"/>
      <c r="G208" s="64"/>
      <c r="H208" s="63"/>
      <c r="I208" s="42"/>
      <c r="J208" s="42"/>
      <c r="K208" s="42"/>
      <c r="L208" s="42">
        <f>H208*J208</f>
        <v>0</v>
      </c>
    </row>
    <row r="209" spans="1:12" s="2" customFormat="1" ht="15">
      <c r="A209" s="39"/>
      <c r="B209" s="39"/>
      <c r="C209" s="39"/>
      <c r="D209" s="66"/>
      <c r="E209" s="39"/>
      <c r="F209" s="39"/>
      <c r="G209" s="67"/>
      <c r="H209" s="39"/>
      <c r="I209" s="68"/>
      <c r="J209" s="68"/>
      <c r="K209" s="68"/>
      <c r="L209" s="68"/>
    </row>
    <row r="210" spans="1:12" s="2" customFormat="1" ht="15">
      <c r="A210" s="39"/>
      <c r="B210" s="39"/>
      <c r="C210" s="39"/>
      <c r="D210" s="66"/>
      <c r="E210" s="39"/>
      <c r="F210" s="39"/>
      <c r="G210" s="67"/>
      <c r="H210" s="39"/>
      <c r="I210" s="68"/>
      <c r="J210" s="68"/>
      <c r="K210" s="68"/>
      <c r="L210" s="68"/>
    </row>
    <row r="211" spans="1:12" s="2" customFormat="1" ht="15">
      <c r="A211" s="347" t="s">
        <v>256</v>
      </c>
      <c r="B211" s="348"/>
      <c r="C211" s="348"/>
      <c r="D211" s="348"/>
      <c r="E211" s="348"/>
      <c r="F211" s="349"/>
      <c r="G211" s="65"/>
      <c r="H211" s="69"/>
      <c r="I211" s="70"/>
      <c r="J211" s="70"/>
      <c r="K211" s="71">
        <f>SUM(K15:K210)</f>
        <v>55338.5331</v>
      </c>
      <c r="L211" s="71">
        <f>SUM(L15:L208)</f>
        <v>55338.5331</v>
      </c>
    </row>
  </sheetData>
  <sheetProtection/>
  <mergeCells count="63">
    <mergeCell ref="K5:L5"/>
    <mergeCell ref="C5:D5"/>
    <mergeCell ref="G5:H5"/>
    <mergeCell ref="G6:H6"/>
    <mergeCell ref="K9:L9"/>
    <mergeCell ref="I6:J6"/>
    <mergeCell ref="K6:L6"/>
    <mergeCell ref="C6:D6"/>
    <mergeCell ref="G7:H7"/>
    <mergeCell ref="G8:H8"/>
    <mergeCell ref="A8:D8"/>
    <mergeCell ref="A6:B6"/>
    <mergeCell ref="E5:F5"/>
    <mergeCell ref="E8:F8"/>
    <mergeCell ref="E6:F6"/>
    <mergeCell ref="I5:J5"/>
    <mergeCell ref="A211:F211"/>
    <mergeCell ref="G10:H10"/>
    <mergeCell ref="I7:J7"/>
    <mergeCell ref="I9:J9"/>
    <mergeCell ref="I8:J8"/>
    <mergeCell ref="A7:D7"/>
    <mergeCell ref="A109:F109"/>
    <mergeCell ref="A111:F111"/>
    <mergeCell ref="A137:E137"/>
    <mergeCell ref="A176:E176"/>
    <mergeCell ref="A185:E185"/>
    <mergeCell ref="A190:E190"/>
    <mergeCell ref="E9:F9"/>
    <mergeCell ref="C9:D9"/>
    <mergeCell ref="A53:F53"/>
    <mergeCell ref="A57:F57"/>
    <mergeCell ref="C10:D10"/>
    <mergeCell ref="E10:F10"/>
    <mergeCell ref="A45:F45"/>
    <mergeCell ref="A62:F62"/>
    <mergeCell ref="A201:F201"/>
    <mergeCell ref="A5:B5"/>
    <mergeCell ref="A88:F88"/>
    <mergeCell ref="I10:J10"/>
    <mergeCell ref="A195:F195"/>
    <mergeCell ref="A20:E20"/>
    <mergeCell ref="A26:E26"/>
    <mergeCell ref="A34:E34"/>
    <mergeCell ref="A44:F44"/>
    <mergeCell ref="A56:F56"/>
    <mergeCell ref="K10:L10"/>
    <mergeCell ref="K8:L8"/>
    <mergeCell ref="K7:L7"/>
    <mergeCell ref="G9:H9"/>
    <mergeCell ref="E7:F7"/>
    <mergeCell ref="A1:L2"/>
    <mergeCell ref="A3:B3"/>
    <mergeCell ref="K3:L3"/>
    <mergeCell ref="A4:B4"/>
    <mergeCell ref="C4:D4"/>
    <mergeCell ref="E4:F4"/>
    <mergeCell ref="K4:L4"/>
    <mergeCell ref="G3:H3"/>
    <mergeCell ref="G4:H4"/>
    <mergeCell ref="C3:F3"/>
    <mergeCell ref="I3:J3"/>
    <mergeCell ref="I4:J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18"/>
  <sheetViews>
    <sheetView showZeros="0" zoomScalePageLayoutView="0" workbookViewId="0" topLeftCell="A1">
      <selection activeCell="G15" sqref="G15"/>
    </sheetView>
  </sheetViews>
  <sheetFormatPr defaultColWidth="9.140625" defaultRowHeight="15"/>
  <cols>
    <col min="1" max="1" width="6.7109375" style="8" customWidth="1"/>
    <col min="2" max="2" width="8.57421875" style="32" customWidth="1"/>
    <col min="3" max="3" width="5.57421875" style="8" bestFit="1" customWidth="1"/>
    <col min="4" max="4" width="36.7109375" style="9" customWidth="1"/>
    <col min="5" max="5" width="5.421875" style="8" bestFit="1" customWidth="1"/>
    <col min="6" max="6" width="9.421875" style="8" customWidth="1"/>
    <col min="7" max="7" width="10.140625" style="22" customWidth="1"/>
    <col min="8" max="8" width="11.00390625" style="8" customWidth="1"/>
    <col min="9" max="9" width="11.7109375" style="10" customWidth="1"/>
    <col min="10" max="10" width="11.7109375" style="10" bestFit="1" customWidth="1"/>
    <col min="11" max="11" width="12.57421875" style="10" bestFit="1" customWidth="1"/>
    <col min="12" max="12" width="14.8515625" style="10" customWidth="1"/>
    <col min="13" max="13" width="11.57421875" style="0" customWidth="1"/>
    <col min="14" max="14" width="14.00390625" style="0" customWidth="1"/>
    <col min="15" max="15" width="16.00390625" style="0" customWidth="1"/>
    <col min="17" max="17" width="13.28125" style="0" bestFit="1" customWidth="1"/>
  </cols>
  <sheetData>
    <row r="1" spans="1:12" ht="15">
      <c r="A1" s="337" t="s">
        <v>564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9"/>
    </row>
    <row r="2" spans="1:12" ht="15">
      <c r="A2" s="340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2"/>
    </row>
    <row r="3" spans="1:12" ht="15.75" customHeight="1">
      <c r="A3" s="343" t="s">
        <v>522</v>
      </c>
      <c r="B3" s="343"/>
      <c r="C3" s="323" t="s">
        <v>523</v>
      </c>
      <c r="D3" s="324"/>
      <c r="E3" s="324"/>
      <c r="F3" s="325"/>
      <c r="G3" s="319" t="s">
        <v>524</v>
      </c>
      <c r="H3" s="320"/>
      <c r="I3" s="326" t="s">
        <v>563</v>
      </c>
      <c r="J3" s="327"/>
      <c r="K3" s="344" t="s">
        <v>526</v>
      </c>
      <c r="L3" s="344"/>
    </row>
    <row r="4" spans="1:12" ht="15">
      <c r="A4" s="345"/>
      <c r="B4" s="345"/>
      <c r="C4" s="346"/>
      <c r="D4" s="346"/>
      <c r="E4" s="317" t="s">
        <v>540</v>
      </c>
      <c r="F4" s="317"/>
      <c r="G4" s="321">
        <v>42464</v>
      </c>
      <c r="H4" s="322"/>
      <c r="I4" s="400" t="s">
        <v>561</v>
      </c>
      <c r="J4" s="401"/>
      <c r="K4" s="318"/>
      <c r="L4" s="318"/>
    </row>
    <row r="5" spans="1:12" ht="15">
      <c r="A5" s="350" t="s">
        <v>542</v>
      </c>
      <c r="B5" s="351"/>
      <c r="C5" s="390" t="s">
        <v>543</v>
      </c>
      <c r="D5" s="391"/>
      <c r="E5" s="380" t="s">
        <v>538</v>
      </c>
      <c r="F5" s="381"/>
      <c r="G5" s="392" t="s">
        <v>525</v>
      </c>
      <c r="H5" s="393"/>
      <c r="I5" s="386" t="s">
        <v>516</v>
      </c>
      <c r="J5" s="387"/>
      <c r="K5" s="433">
        <f>O208</f>
        <v>26089.854457049998</v>
      </c>
      <c r="L5" s="434"/>
    </row>
    <row r="6" spans="1:12" ht="15">
      <c r="A6" s="378"/>
      <c r="B6" s="379"/>
      <c r="C6" s="379"/>
      <c r="D6" s="397"/>
      <c r="E6" s="384"/>
      <c r="F6" s="385"/>
      <c r="G6" s="394" t="s">
        <v>560</v>
      </c>
      <c r="H6" s="395"/>
      <c r="I6" s="386" t="s">
        <v>518</v>
      </c>
      <c r="J6" s="387"/>
      <c r="K6" s="402">
        <f>K211</f>
        <v>3665.7188992200004</v>
      </c>
      <c r="L6" s="403"/>
    </row>
    <row r="7" spans="1:12" ht="15">
      <c r="A7" s="374" t="s">
        <v>530</v>
      </c>
      <c r="B7" s="375"/>
      <c r="C7" s="375"/>
      <c r="D7" s="376"/>
      <c r="E7" s="336"/>
      <c r="F7" s="336"/>
      <c r="G7" s="334" t="s">
        <v>528</v>
      </c>
      <c r="H7" s="335"/>
      <c r="I7" s="372" t="s">
        <v>519</v>
      </c>
      <c r="J7" s="373"/>
      <c r="K7" s="333">
        <f>L211</f>
        <v>3665.7188992200004</v>
      </c>
      <c r="L7" s="333"/>
    </row>
    <row r="8" spans="1:12" ht="15">
      <c r="A8" s="377"/>
      <c r="B8" s="377"/>
      <c r="C8" s="377"/>
      <c r="D8" s="377"/>
      <c r="E8" s="382" t="s">
        <v>527</v>
      </c>
      <c r="F8" s="383"/>
      <c r="G8" s="398" t="s">
        <v>537</v>
      </c>
      <c r="H8" s="399"/>
      <c r="I8" s="372" t="s">
        <v>517</v>
      </c>
      <c r="J8" s="373"/>
      <c r="K8" s="331">
        <f>K5-K7</f>
        <v>22424.13555783</v>
      </c>
      <c r="L8" s="332"/>
    </row>
    <row r="9" spans="1:12" ht="15">
      <c r="A9" s="23" t="s">
        <v>254</v>
      </c>
      <c r="B9" s="27"/>
      <c r="C9" s="363" t="s">
        <v>535</v>
      </c>
      <c r="D9" s="364"/>
      <c r="E9" s="361" t="s">
        <v>539</v>
      </c>
      <c r="F9" s="362"/>
      <c r="G9" s="334" t="s">
        <v>529</v>
      </c>
      <c r="H9" s="335"/>
      <c r="I9" s="372" t="s">
        <v>520</v>
      </c>
      <c r="J9" s="373"/>
      <c r="K9" s="396">
        <f>K6/K5</f>
        <v>0.14050361627178223</v>
      </c>
      <c r="L9" s="396"/>
    </row>
    <row r="10" spans="1:12" ht="15">
      <c r="A10" s="24"/>
      <c r="B10" s="28"/>
      <c r="C10" s="368"/>
      <c r="D10" s="368"/>
      <c r="E10" s="369"/>
      <c r="F10" s="369"/>
      <c r="G10" s="370">
        <v>41891</v>
      </c>
      <c r="H10" s="371"/>
      <c r="I10" s="355" t="s">
        <v>521</v>
      </c>
      <c r="J10" s="355"/>
      <c r="K10" s="330">
        <f>K7/K5</f>
        <v>0.14050361627178223</v>
      </c>
      <c r="L10" s="330"/>
    </row>
    <row r="11" spans="1:12" ht="15">
      <c r="A11" s="5"/>
      <c r="B11" s="29"/>
      <c r="C11" s="5"/>
      <c r="D11" s="6"/>
      <c r="E11" s="5"/>
      <c r="F11" s="5"/>
      <c r="G11" s="20"/>
      <c r="H11" s="5"/>
      <c r="I11" s="7"/>
      <c r="J11" s="7"/>
      <c r="K11" s="7"/>
      <c r="L11" s="7"/>
    </row>
    <row r="12" spans="1:13" s="1" customFormat="1" ht="15">
      <c r="A12" s="74" t="s">
        <v>255</v>
      </c>
      <c r="B12" s="75" t="s">
        <v>0</v>
      </c>
      <c r="C12" s="74" t="s">
        <v>1</v>
      </c>
      <c r="D12" s="76" t="s">
        <v>2</v>
      </c>
      <c r="E12" s="76" t="s">
        <v>3</v>
      </c>
      <c r="F12" s="76" t="s">
        <v>511</v>
      </c>
      <c r="G12" s="77" t="s">
        <v>511</v>
      </c>
      <c r="H12" s="76" t="s">
        <v>511</v>
      </c>
      <c r="I12" s="78" t="s">
        <v>534</v>
      </c>
      <c r="J12" s="78" t="s">
        <v>533</v>
      </c>
      <c r="K12" s="78" t="s">
        <v>457</v>
      </c>
      <c r="L12" s="78" t="s">
        <v>457</v>
      </c>
      <c r="M12" s="1" t="s">
        <v>511</v>
      </c>
    </row>
    <row r="13" spans="1:13" s="1" customFormat="1" ht="25.5">
      <c r="A13" s="12"/>
      <c r="B13" s="30"/>
      <c r="C13" s="12"/>
      <c r="D13" s="11"/>
      <c r="E13" s="17"/>
      <c r="F13" s="17" t="s">
        <v>510</v>
      </c>
      <c r="G13" s="19" t="s">
        <v>514</v>
      </c>
      <c r="H13" s="17" t="s">
        <v>513</v>
      </c>
      <c r="I13" s="18" t="s">
        <v>532</v>
      </c>
      <c r="J13" s="18" t="s">
        <v>532</v>
      </c>
      <c r="K13" s="18" t="s">
        <v>512</v>
      </c>
      <c r="L13" s="18" t="s">
        <v>515</v>
      </c>
      <c r="M13" s="1" t="s">
        <v>559</v>
      </c>
    </row>
    <row r="14" spans="1:12" ht="25.5">
      <c r="A14" s="13"/>
      <c r="B14" s="31"/>
      <c r="C14" s="26">
        <v>1</v>
      </c>
      <c r="D14" s="25" t="s">
        <v>4</v>
      </c>
      <c r="E14" s="13"/>
      <c r="F14" s="13"/>
      <c r="G14" s="21"/>
      <c r="H14" s="16"/>
      <c r="I14" s="14"/>
      <c r="J14" s="14"/>
      <c r="K14" s="15"/>
      <c r="L14" s="15"/>
    </row>
    <row r="15" spans="1:15" s="2" customFormat="1" ht="48">
      <c r="A15" s="33" t="s">
        <v>5</v>
      </c>
      <c r="B15" s="33" t="s">
        <v>6</v>
      </c>
      <c r="C15" s="33" t="s">
        <v>317</v>
      </c>
      <c r="D15" s="40" t="s">
        <v>218</v>
      </c>
      <c r="E15" s="33" t="s">
        <v>29</v>
      </c>
      <c r="F15" s="41">
        <f>'6º Medição'!M15</f>
        <v>0</v>
      </c>
      <c r="G15" s="41"/>
      <c r="H15" s="41">
        <f>G15</f>
        <v>0</v>
      </c>
      <c r="I15" s="42">
        <f>ROUND('6º Medição'!I15*0.0717,2)</f>
        <v>11.68</v>
      </c>
      <c r="J15" s="42">
        <f>'6º Medição'!J15*0.0717</f>
        <v>15.185343</v>
      </c>
      <c r="K15" s="42">
        <f>J15*G15</f>
        <v>0</v>
      </c>
      <c r="L15" s="42">
        <f>H15*J15</f>
        <v>0</v>
      </c>
      <c r="M15" s="79">
        <f>F15-H15</f>
        <v>0</v>
      </c>
      <c r="N15" s="84">
        <f>J15</f>
        <v>15.185343</v>
      </c>
      <c r="O15" s="84">
        <f>M15*N15</f>
        <v>0</v>
      </c>
    </row>
    <row r="16" spans="1:15" s="2" customFormat="1" ht="48">
      <c r="A16" s="33" t="s">
        <v>5</v>
      </c>
      <c r="B16" s="33" t="s">
        <v>7</v>
      </c>
      <c r="C16" s="33" t="s">
        <v>318</v>
      </c>
      <c r="D16" s="40" t="s">
        <v>220</v>
      </c>
      <c r="E16" s="33" t="s">
        <v>29</v>
      </c>
      <c r="F16" s="41">
        <f>'6º Medição'!M16</f>
        <v>0</v>
      </c>
      <c r="G16" s="41"/>
      <c r="H16" s="41">
        <f aca="true" t="shared" si="0" ref="H16:H79">G16</f>
        <v>0</v>
      </c>
      <c r="I16" s="42">
        <f>ROUND('6º Medição'!I16*0.0717,2)</f>
        <v>0.6</v>
      </c>
      <c r="J16" s="42">
        <f>'6º Medição'!J16*0.0717</f>
        <v>0.7808130000000001</v>
      </c>
      <c r="K16" s="42">
        <f aca="true" t="shared" si="1" ref="K16:K79">J16*G16</f>
        <v>0</v>
      </c>
      <c r="L16" s="42">
        <f aca="true" t="shared" si="2" ref="L16:L79">H16*J16</f>
        <v>0</v>
      </c>
      <c r="M16" s="79">
        <f aca="true" t="shared" si="3" ref="M16:M79">F16-H16</f>
        <v>0</v>
      </c>
      <c r="N16" s="84">
        <f aca="true" t="shared" si="4" ref="N16:N79">J16</f>
        <v>0.7808130000000001</v>
      </c>
      <c r="O16" s="84">
        <f aca="true" t="shared" si="5" ref="O16:O79">M16*N16</f>
        <v>0</v>
      </c>
    </row>
    <row r="17" spans="1:15" s="2" customFormat="1" ht="48">
      <c r="A17" s="33" t="s">
        <v>5</v>
      </c>
      <c r="B17" s="33" t="s">
        <v>8</v>
      </c>
      <c r="C17" s="33" t="s">
        <v>319</v>
      </c>
      <c r="D17" s="40" t="s">
        <v>222</v>
      </c>
      <c r="E17" s="33" t="s">
        <v>11</v>
      </c>
      <c r="F17" s="41">
        <f>'6º Medição'!M17</f>
        <v>0</v>
      </c>
      <c r="G17" s="41"/>
      <c r="H17" s="41">
        <f t="shared" si="0"/>
        <v>0</v>
      </c>
      <c r="I17" s="42">
        <f>ROUND('6º Medição'!I17*0.0717,2)</f>
        <v>71.98</v>
      </c>
      <c r="J17" s="42">
        <f>'6º Medição'!J17*0.0717</f>
        <v>93.57136799999999</v>
      </c>
      <c r="K17" s="42">
        <f t="shared" si="1"/>
        <v>0</v>
      </c>
      <c r="L17" s="42">
        <f t="shared" si="2"/>
        <v>0</v>
      </c>
      <c r="M17" s="79">
        <f t="shared" si="3"/>
        <v>0</v>
      </c>
      <c r="N17" s="84">
        <f t="shared" si="4"/>
        <v>93.57136799999999</v>
      </c>
      <c r="O17" s="84">
        <f t="shared" si="5"/>
        <v>0</v>
      </c>
    </row>
    <row r="18" spans="1:15" s="2" customFormat="1" ht="24">
      <c r="A18" s="33" t="s">
        <v>5</v>
      </c>
      <c r="B18" s="33" t="s">
        <v>9</v>
      </c>
      <c r="C18" s="33" t="s">
        <v>320</v>
      </c>
      <c r="D18" s="40" t="s">
        <v>10</v>
      </c>
      <c r="E18" s="33" t="s">
        <v>11</v>
      </c>
      <c r="F18" s="41">
        <f>'6º Medição'!M18</f>
        <v>1</v>
      </c>
      <c r="G18" s="41"/>
      <c r="H18" s="41">
        <f t="shared" si="0"/>
        <v>0</v>
      </c>
      <c r="I18" s="42">
        <f>ROUND('6º Medição'!I18*0.0717,2)</f>
        <v>40.36</v>
      </c>
      <c r="J18" s="42">
        <f>'6º Medição'!J18*0.0717</f>
        <v>52.465758</v>
      </c>
      <c r="K18" s="42">
        <f t="shared" si="1"/>
        <v>0</v>
      </c>
      <c r="L18" s="42">
        <f t="shared" si="2"/>
        <v>0</v>
      </c>
      <c r="M18" s="79">
        <f t="shared" si="3"/>
        <v>1</v>
      </c>
      <c r="N18" s="84">
        <f t="shared" si="4"/>
        <v>52.465758</v>
      </c>
      <c r="O18" s="84">
        <f t="shared" si="5"/>
        <v>52.465758</v>
      </c>
    </row>
    <row r="19" spans="1:15" s="2" customFormat="1" ht="24">
      <c r="A19" s="33" t="s">
        <v>5</v>
      </c>
      <c r="B19" s="33">
        <v>73658</v>
      </c>
      <c r="C19" s="33" t="s">
        <v>321</v>
      </c>
      <c r="D19" s="40" t="s">
        <v>13</v>
      </c>
      <c r="E19" s="33" t="s">
        <v>11</v>
      </c>
      <c r="F19" s="41">
        <f>'6º Medição'!M19</f>
        <v>0</v>
      </c>
      <c r="G19" s="41"/>
      <c r="H19" s="41">
        <f t="shared" si="0"/>
        <v>0</v>
      </c>
      <c r="I19" s="42">
        <f>ROUND('6º Medição'!I19*0.0717,2)</f>
        <v>29.82</v>
      </c>
      <c r="J19" s="42">
        <f>'6º Medição'!J19*0.0717</f>
        <v>38.763888</v>
      </c>
      <c r="K19" s="42">
        <f t="shared" si="1"/>
        <v>0</v>
      </c>
      <c r="L19" s="42">
        <f t="shared" si="2"/>
        <v>0</v>
      </c>
      <c r="M19" s="79">
        <f t="shared" si="3"/>
        <v>0</v>
      </c>
      <c r="N19" s="84">
        <f t="shared" si="4"/>
        <v>38.763888</v>
      </c>
      <c r="O19" s="84">
        <f t="shared" si="5"/>
        <v>0</v>
      </c>
    </row>
    <row r="20" spans="1:15" s="2" customFormat="1" ht="15">
      <c r="A20" s="356"/>
      <c r="B20" s="356"/>
      <c r="C20" s="356"/>
      <c r="D20" s="356"/>
      <c r="E20" s="356"/>
      <c r="F20" s="41">
        <f>'6º Medição'!M20</f>
        <v>0</v>
      </c>
      <c r="G20" s="41"/>
      <c r="H20" s="41">
        <f t="shared" si="0"/>
        <v>0</v>
      </c>
      <c r="I20" s="42">
        <f>ROUND('6º Medição'!I20*0.0717,2)</f>
        <v>0</v>
      </c>
      <c r="J20" s="42">
        <f>'6º Medição'!J20*0.0717</f>
        <v>0</v>
      </c>
      <c r="K20" s="42"/>
      <c r="L20" s="42">
        <f t="shared" si="2"/>
        <v>0</v>
      </c>
      <c r="M20" s="79">
        <f t="shared" si="3"/>
        <v>0</v>
      </c>
      <c r="N20" s="84">
        <f t="shared" si="4"/>
        <v>0</v>
      </c>
      <c r="O20" s="84">
        <f t="shared" si="5"/>
        <v>0</v>
      </c>
    </row>
    <row r="21" spans="1:15" s="2" customFormat="1" ht="15">
      <c r="A21" s="34"/>
      <c r="B21" s="34"/>
      <c r="C21" s="43">
        <v>2</v>
      </c>
      <c r="D21" s="44" t="s">
        <v>14</v>
      </c>
      <c r="E21" s="34"/>
      <c r="F21" s="41">
        <f>'6º Medição'!M21</f>
        <v>0</v>
      </c>
      <c r="G21" s="45"/>
      <c r="H21" s="41">
        <f t="shared" si="0"/>
        <v>0</v>
      </c>
      <c r="I21" s="42">
        <f>ROUND('6º Medição'!I21*0.0717,2)</f>
        <v>0</v>
      </c>
      <c r="J21" s="42">
        <f>'6º Medição'!J21*0.0717</f>
        <v>0</v>
      </c>
      <c r="K21" s="42"/>
      <c r="L21" s="42">
        <f t="shared" si="2"/>
        <v>0</v>
      </c>
      <c r="M21" s="79">
        <f t="shared" si="3"/>
        <v>0</v>
      </c>
      <c r="N21" s="84">
        <f t="shared" si="4"/>
        <v>0</v>
      </c>
      <c r="O21" s="84">
        <f t="shared" si="5"/>
        <v>0</v>
      </c>
    </row>
    <row r="22" spans="1:15" s="2" customFormat="1" ht="24">
      <c r="A22" s="33" t="s">
        <v>5</v>
      </c>
      <c r="B22" s="33" t="s">
        <v>15</v>
      </c>
      <c r="C22" s="33" t="s">
        <v>322</v>
      </c>
      <c r="D22" s="40" t="s">
        <v>16</v>
      </c>
      <c r="E22" s="33" t="s">
        <v>17</v>
      </c>
      <c r="F22" s="41">
        <f>'6º Medição'!M22</f>
        <v>0</v>
      </c>
      <c r="G22" s="41"/>
      <c r="H22" s="41">
        <f t="shared" si="0"/>
        <v>0</v>
      </c>
      <c r="I22" s="42">
        <f>ROUND('6º Medição'!I22*0.0717,2)</f>
        <v>1.36</v>
      </c>
      <c r="J22" s="42">
        <f>'6º Medição'!J22*0.0717</f>
        <v>1.767405</v>
      </c>
      <c r="K22" s="42">
        <f t="shared" si="1"/>
        <v>0</v>
      </c>
      <c r="L22" s="42">
        <f t="shared" si="2"/>
        <v>0</v>
      </c>
      <c r="M22" s="79">
        <f t="shared" si="3"/>
        <v>0</v>
      </c>
      <c r="N22" s="84">
        <f t="shared" si="4"/>
        <v>1.767405</v>
      </c>
      <c r="O22" s="84">
        <f t="shared" si="5"/>
        <v>0</v>
      </c>
    </row>
    <row r="23" spans="1:15" s="2" customFormat="1" ht="24">
      <c r="A23" s="33" t="s">
        <v>5</v>
      </c>
      <c r="B23" s="33">
        <v>72920</v>
      </c>
      <c r="C23" s="33" t="s">
        <v>323</v>
      </c>
      <c r="D23" s="40" t="s">
        <v>19</v>
      </c>
      <c r="E23" s="33" t="s">
        <v>17</v>
      </c>
      <c r="F23" s="41">
        <f>'6º Medição'!M23</f>
        <v>0</v>
      </c>
      <c r="G23" s="41"/>
      <c r="H23" s="41">
        <f t="shared" si="0"/>
        <v>0</v>
      </c>
      <c r="I23" s="42">
        <f>ROUND('6º Medição'!I23*0.0717,2)</f>
        <v>0.66</v>
      </c>
      <c r="J23" s="42">
        <f>'6º Medição'!J23*0.0717</f>
        <v>0.855381</v>
      </c>
      <c r="K23" s="42">
        <f t="shared" si="1"/>
        <v>0</v>
      </c>
      <c r="L23" s="42">
        <f t="shared" si="2"/>
        <v>0</v>
      </c>
      <c r="M23" s="79">
        <f t="shared" si="3"/>
        <v>0</v>
      </c>
      <c r="N23" s="84">
        <f t="shared" si="4"/>
        <v>0.855381</v>
      </c>
      <c r="O23" s="84">
        <f t="shared" si="5"/>
        <v>0</v>
      </c>
    </row>
    <row r="24" spans="1:15" s="2" customFormat="1" ht="24">
      <c r="A24" s="33" t="s">
        <v>5</v>
      </c>
      <c r="B24" s="33">
        <v>72898</v>
      </c>
      <c r="C24" s="33" t="s">
        <v>324</v>
      </c>
      <c r="D24" s="40" t="s">
        <v>21</v>
      </c>
      <c r="E24" s="33" t="s">
        <v>17</v>
      </c>
      <c r="F24" s="41">
        <f>'6º Medição'!M24</f>
        <v>0</v>
      </c>
      <c r="G24" s="41"/>
      <c r="H24" s="41">
        <f t="shared" si="0"/>
        <v>0</v>
      </c>
      <c r="I24" s="42">
        <f>ROUND('6º Medição'!I24*0.0717,2)</f>
        <v>0.3</v>
      </c>
      <c r="J24" s="42">
        <f>'6º Medição'!J24*0.0717</f>
        <v>0.393633</v>
      </c>
      <c r="K24" s="42">
        <f t="shared" si="1"/>
        <v>0</v>
      </c>
      <c r="L24" s="42">
        <f t="shared" si="2"/>
        <v>0</v>
      </c>
      <c r="M24" s="79">
        <f t="shared" si="3"/>
        <v>0</v>
      </c>
      <c r="N24" s="84">
        <f t="shared" si="4"/>
        <v>0.393633</v>
      </c>
      <c r="O24" s="84">
        <f t="shared" si="5"/>
        <v>0</v>
      </c>
    </row>
    <row r="25" spans="1:15" s="2" customFormat="1" ht="36">
      <c r="A25" s="33" t="s">
        <v>5</v>
      </c>
      <c r="B25" s="33">
        <v>72900</v>
      </c>
      <c r="C25" s="33" t="s">
        <v>325</v>
      </c>
      <c r="D25" s="40" t="s">
        <v>23</v>
      </c>
      <c r="E25" s="33" t="s">
        <v>17</v>
      </c>
      <c r="F25" s="41">
        <f>'6º Medição'!M25</f>
        <v>0</v>
      </c>
      <c r="G25" s="41"/>
      <c r="H25" s="41">
        <f t="shared" si="0"/>
        <v>0</v>
      </c>
      <c r="I25" s="42">
        <f>ROUND('6º Medição'!I25*0.0717,2)</f>
        <v>0.16</v>
      </c>
      <c r="J25" s="42">
        <f>'6º Medição'!J25*0.0717</f>
        <v>0.211515</v>
      </c>
      <c r="K25" s="42">
        <f t="shared" si="1"/>
        <v>0</v>
      </c>
      <c r="L25" s="42">
        <f t="shared" si="2"/>
        <v>0</v>
      </c>
      <c r="M25" s="79">
        <f t="shared" si="3"/>
        <v>0</v>
      </c>
      <c r="N25" s="84">
        <f t="shared" si="4"/>
        <v>0.211515</v>
      </c>
      <c r="O25" s="84">
        <f t="shared" si="5"/>
        <v>0</v>
      </c>
    </row>
    <row r="26" spans="1:15" s="2" customFormat="1" ht="15" customHeight="1">
      <c r="A26" s="357"/>
      <c r="B26" s="358"/>
      <c r="C26" s="358"/>
      <c r="D26" s="358"/>
      <c r="E26" s="359"/>
      <c r="F26" s="41">
        <f>'6º Medição'!M26</f>
        <v>0</v>
      </c>
      <c r="G26" s="41"/>
      <c r="H26" s="41">
        <f t="shared" si="0"/>
        <v>0</v>
      </c>
      <c r="I26" s="42">
        <f>ROUND('6º Medição'!I26*0.0717,2)</f>
        <v>0</v>
      </c>
      <c r="J26" s="42">
        <f>'6º Medição'!J26*0.0717</f>
        <v>0</v>
      </c>
      <c r="K26" s="42"/>
      <c r="L26" s="42">
        <f t="shared" si="2"/>
        <v>0</v>
      </c>
      <c r="M26" s="79">
        <f t="shared" si="3"/>
        <v>0</v>
      </c>
      <c r="N26" s="84">
        <f t="shared" si="4"/>
        <v>0</v>
      </c>
      <c r="O26" s="84">
        <f t="shared" si="5"/>
        <v>0</v>
      </c>
    </row>
    <row r="27" spans="1:15" s="2" customFormat="1" ht="15">
      <c r="A27" s="34"/>
      <c r="B27" s="34"/>
      <c r="C27" s="73">
        <v>3</v>
      </c>
      <c r="D27" s="72" t="s">
        <v>24</v>
      </c>
      <c r="E27" s="34"/>
      <c r="F27" s="41">
        <f>'6º Medição'!M27</f>
        <v>0</v>
      </c>
      <c r="G27" s="45"/>
      <c r="H27" s="41">
        <f t="shared" si="0"/>
        <v>0</v>
      </c>
      <c r="I27" s="42">
        <f>ROUND('6º Medição'!I27*0.0717,2)</f>
        <v>0</v>
      </c>
      <c r="J27" s="42">
        <f>'6º Medição'!J27*0.0717</f>
        <v>0</v>
      </c>
      <c r="K27" s="42"/>
      <c r="L27" s="42">
        <f t="shared" si="2"/>
        <v>0</v>
      </c>
      <c r="M27" s="79">
        <f t="shared" si="3"/>
        <v>0</v>
      </c>
      <c r="N27" s="84">
        <f t="shared" si="4"/>
        <v>0</v>
      </c>
      <c r="O27" s="84">
        <f t="shared" si="5"/>
        <v>0</v>
      </c>
    </row>
    <row r="28" spans="1:15" s="2" customFormat="1" ht="36">
      <c r="A28" s="33" t="s">
        <v>5</v>
      </c>
      <c r="B28" s="33" t="s">
        <v>25</v>
      </c>
      <c r="C28" s="33" t="s">
        <v>326</v>
      </c>
      <c r="D28" s="40" t="s">
        <v>26</v>
      </c>
      <c r="E28" s="33" t="s">
        <v>29</v>
      </c>
      <c r="F28" s="41">
        <f>'6º Medição'!M28</f>
        <v>0</v>
      </c>
      <c r="G28" s="85"/>
      <c r="H28" s="41">
        <f t="shared" si="0"/>
        <v>0</v>
      </c>
      <c r="I28" s="42">
        <f>ROUND('6º Medição'!I28*0.0717,2)</f>
        <v>3.97</v>
      </c>
      <c r="J28" s="42">
        <f>'6º Medição'!J28*0.0717</f>
        <v>5.160249</v>
      </c>
      <c r="K28" s="42">
        <f t="shared" si="1"/>
        <v>0</v>
      </c>
      <c r="L28" s="42">
        <f t="shared" si="2"/>
        <v>0</v>
      </c>
      <c r="M28" s="79">
        <f t="shared" si="3"/>
        <v>0</v>
      </c>
      <c r="N28" s="84">
        <f t="shared" si="4"/>
        <v>5.160249</v>
      </c>
      <c r="O28" s="84">
        <f t="shared" si="5"/>
        <v>0</v>
      </c>
    </row>
    <row r="29" spans="1:15" s="2" customFormat="1" ht="24">
      <c r="A29" s="33" t="s">
        <v>5</v>
      </c>
      <c r="B29" s="33" t="s">
        <v>27</v>
      </c>
      <c r="C29" s="33" t="s">
        <v>327</v>
      </c>
      <c r="D29" s="40" t="s">
        <v>28</v>
      </c>
      <c r="E29" s="33" t="s">
        <v>29</v>
      </c>
      <c r="F29" s="41">
        <f>'6º Medição'!M29</f>
        <v>389.98</v>
      </c>
      <c r="G29" s="83">
        <f>'7º MEDIÇÃO'!G29</f>
        <v>389.98</v>
      </c>
      <c r="H29" s="41">
        <f t="shared" si="0"/>
        <v>389.98</v>
      </c>
      <c r="I29" s="42">
        <f>ROUND('6º Medição'!I29*0.0717,2)</f>
        <v>2.34</v>
      </c>
      <c r="J29" s="42">
        <f>'6º Medição'!J29*0.0717</f>
        <v>3.037212</v>
      </c>
      <c r="K29" s="42">
        <f t="shared" si="1"/>
        <v>1184.45193576</v>
      </c>
      <c r="L29" s="42">
        <f t="shared" si="2"/>
        <v>1184.45193576</v>
      </c>
      <c r="M29" s="79">
        <f t="shared" si="3"/>
        <v>0</v>
      </c>
      <c r="N29" s="84">
        <f t="shared" si="4"/>
        <v>3.037212</v>
      </c>
      <c r="O29" s="84">
        <f t="shared" si="5"/>
        <v>0</v>
      </c>
    </row>
    <row r="30" spans="1:15" s="3" customFormat="1" ht="24">
      <c r="A30" s="33" t="s">
        <v>31</v>
      </c>
      <c r="B30" s="33">
        <v>91</v>
      </c>
      <c r="C30" s="33" t="s">
        <v>328</v>
      </c>
      <c r="D30" s="40" t="s">
        <v>32</v>
      </c>
      <c r="E30" s="33" t="s">
        <v>29</v>
      </c>
      <c r="F30" s="41">
        <f>'6º Medição'!M30</f>
        <v>45.73</v>
      </c>
      <c r="G30" s="83">
        <f>'7º MEDIÇÃO'!G30</f>
        <v>0</v>
      </c>
      <c r="H30" s="41">
        <f t="shared" si="0"/>
        <v>0</v>
      </c>
      <c r="I30" s="42">
        <f>ROUND('6º Medição'!I30*0.0717,2)</f>
        <v>8.17</v>
      </c>
      <c r="J30" s="42">
        <f>'6º Medição'!J30*0.0717</f>
        <v>10.618053</v>
      </c>
      <c r="K30" s="42">
        <f t="shared" si="1"/>
        <v>0</v>
      </c>
      <c r="L30" s="42">
        <f t="shared" si="2"/>
        <v>0</v>
      </c>
      <c r="M30" s="79">
        <f t="shared" si="3"/>
        <v>45.73</v>
      </c>
      <c r="N30" s="84">
        <f t="shared" si="4"/>
        <v>10.618053</v>
      </c>
      <c r="O30" s="84">
        <f t="shared" si="5"/>
        <v>485.56356368999997</v>
      </c>
    </row>
    <row r="31" spans="1:15" s="2" customFormat="1" ht="48">
      <c r="A31" s="33" t="s">
        <v>5</v>
      </c>
      <c r="B31" s="33">
        <v>6058</v>
      </c>
      <c r="C31" s="33" t="s">
        <v>329</v>
      </c>
      <c r="D31" s="40" t="s">
        <v>223</v>
      </c>
      <c r="E31" s="33" t="s">
        <v>35</v>
      </c>
      <c r="F31" s="41">
        <f>'6º Medição'!M31</f>
        <v>36.1</v>
      </c>
      <c r="G31" s="83">
        <f>'7º MEDIÇÃO'!G31</f>
        <v>36.1</v>
      </c>
      <c r="H31" s="41">
        <f t="shared" si="0"/>
        <v>36.1</v>
      </c>
      <c r="I31" s="42">
        <f>ROUND('6º Medição'!I31*0.0717,2)</f>
        <v>1.24</v>
      </c>
      <c r="J31" s="42">
        <f>'6º Medição'!J31*0.0717</f>
        <v>1.609665</v>
      </c>
      <c r="K31" s="42">
        <f t="shared" si="1"/>
        <v>58.108906499999996</v>
      </c>
      <c r="L31" s="42">
        <f t="shared" si="2"/>
        <v>58.108906499999996</v>
      </c>
      <c r="M31" s="79">
        <f t="shared" si="3"/>
        <v>0</v>
      </c>
      <c r="N31" s="84">
        <f t="shared" si="4"/>
        <v>1.609665</v>
      </c>
      <c r="O31" s="84">
        <f t="shared" si="5"/>
        <v>0</v>
      </c>
    </row>
    <row r="32" spans="1:15" s="2" customFormat="1" ht="15">
      <c r="A32" s="33" t="s">
        <v>5</v>
      </c>
      <c r="B32" s="33">
        <v>72105</v>
      </c>
      <c r="C32" s="33" t="s">
        <v>330</v>
      </c>
      <c r="D32" s="40" t="s">
        <v>34</v>
      </c>
      <c r="E32" s="33" t="s">
        <v>35</v>
      </c>
      <c r="F32" s="41">
        <f>'6º Medição'!M32</f>
        <v>77.73</v>
      </c>
      <c r="G32" s="83">
        <f>'7º MEDIÇÃO'!G32</f>
        <v>77.73</v>
      </c>
      <c r="H32" s="41">
        <f t="shared" si="0"/>
        <v>77.73</v>
      </c>
      <c r="I32" s="42">
        <f>ROUND('6º Medição'!I32*0.0717,2)</f>
        <v>2.16</v>
      </c>
      <c r="J32" s="42">
        <f>'6º Medição'!J32*0.0717</f>
        <v>2.8084890000000002</v>
      </c>
      <c r="K32" s="42">
        <f t="shared" si="1"/>
        <v>218.30384997000002</v>
      </c>
      <c r="L32" s="42">
        <f t="shared" si="2"/>
        <v>218.30384997000002</v>
      </c>
      <c r="M32" s="79">
        <f t="shared" si="3"/>
        <v>0</v>
      </c>
      <c r="N32" s="84">
        <f t="shared" si="4"/>
        <v>2.8084890000000002</v>
      </c>
      <c r="O32" s="84">
        <f t="shared" si="5"/>
        <v>0</v>
      </c>
    </row>
    <row r="33" spans="1:15" s="2" customFormat="1" ht="24">
      <c r="A33" s="33" t="s">
        <v>5</v>
      </c>
      <c r="B33" s="33">
        <v>72107</v>
      </c>
      <c r="C33" s="33" t="s">
        <v>331</v>
      </c>
      <c r="D33" s="40" t="s">
        <v>37</v>
      </c>
      <c r="E33" s="33" t="s">
        <v>35</v>
      </c>
      <c r="F33" s="41">
        <f>'6º Medição'!M33</f>
        <v>369.91</v>
      </c>
      <c r="G33" s="83">
        <f>'7º MEDIÇÃO'!G33</f>
        <v>369.91</v>
      </c>
      <c r="H33" s="41">
        <f t="shared" si="0"/>
        <v>369.91</v>
      </c>
      <c r="I33" s="42">
        <f>ROUND('6º Medição'!I33*0.0717,2)</f>
        <v>1.77</v>
      </c>
      <c r="J33" s="42">
        <f>'6º Medição'!J33*0.0717</f>
        <v>2.3065890000000002</v>
      </c>
      <c r="K33" s="42">
        <f t="shared" si="1"/>
        <v>853.2303369900002</v>
      </c>
      <c r="L33" s="42">
        <f t="shared" si="2"/>
        <v>853.2303369900002</v>
      </c>
      <c r="M33" s="79">
        <f t="shared" si="3"/>
        <v>0</v>
      </c>
      <c r="N33" s="84">
        <f t="shared" si="4"/>
        <v>2.3065890000000002</v>
      </c>
      <c r="O33" s="84">
        <f t="shared" si="5"/>
        <v>0</v>
      </c>
    </row>
    <row r="34" spans="1:15" s="2" customFormat="1" ht="15">
      <c r="A34" s="356"/>
      <c r="B34" s="356"/>
      <c r="C34" s="356"/>
      <c r="D34" s="356"/>
      <c r="E34" s="356"/>
      <c r="F34" s="41">
        <f>'6º Medição'!M34</f>
        <v>0</v>
      </c>
      <c r="G34" s="41"/>
      <c r="H34" s="41">
        <f t="shared" si="0"/>
        <v>0</v>
      </c>
      <c r="I34" s="42">
        <f>ROUND('6º Medição'!I34*0.0717,2)</f>
        <v>0</v>
      </c>
      <c r="J34" s="42">
        <f>'6º Medição'!J34*0.0717</f>
        <v>0</v>
      </c>
      <c r="K34" s="42"/>
      <c r="L34" s="42">
        <f t="shared" si="2"/>
        <v>0</v>
      </c>
      <c r="M34" s="79">
        <f t="shared" si="3"/>
        <v>0</v>
      </c>
      <c r="N34" s="84">
        <f t="shared" si="4"/>
        <v>0</v>
      </c>
      <c r="O34" s="84">
        <f t="shared" si="5"/>
        <v>0</v>
      </c>
    </row>
    <row r="35" spans="1:15" s="2" customFormat="1" ht="15">
      <c r="A35" s="34"/>
      <c r="B35" s="34"/>
      <c r="C35" s="43">
        <v>4</v>
      </c>
      <c r="D35" s="44" t="s">
        <v>39</v>
      </c>
      <c r="E35" s="34"/>
      <c r="F35" s="41">
        <f>'6º Medição'!M35</f>
        <v>0</v>
      </c>
      <c r="G35" s="45"/>
      <c r="H35" s="41">
        <f t="shared" si="0"/>
        <v>0</v>
      </c>
      <c r="I35" s="42">
        <f>ROUND('6º Medição'!I35*0.0717,2)</f>
        <v>0</v>
      </c>
      <c r="J35" s="42">
        <f>'6º Medição'!J35*0.0717</f>
        <v>0</v>
      </c>
      <c r="K35" s="42"/>
      <c r="L35" s="42">
        <f t="shared" si="2"/>
        <v>0</v>
      </c>
      <c r="M35" s="79">
        <f t="shared" si="3"/>
        <v>0</v>
      </c>
      <c r="N35" s="84">
        <f t="shared" si="4"/>
        <v>0</v>
      </c>
      <c r="O35" s="84">
        <f t="shared" si="5"/>
        <v>0</v>
      </c>
    </row>
    <row r="36" spans="1:15" s="2" customFormat="1" ht="15">
      <c r="A36" s="33"/>
      <c r="B36" s="33"/>
      <c r="C36" s="33"/>
      <c r="D36" s="48" t="s">
        <v>40</v>
      </c>
      <c r="E36" s="33"/>
      <c r="F36" s="41">
        <f>'6º Medição'!M36</f>
        <v>0</v>
      </c>
      <c r="G36" s="41"/>
      <c r="H36" s="41">
        <f t="shared" si="0"/>
        <v>0</v>
      </c>
      <c r="I36" s="42">
        <f>ROUND('6º Medição'!I36*0.0717,2)</f>
        <v>0</v>
      </c>
      <c r="J36" s="42">
        <f>'6º Medição'!J36*0.0717</f>
        <v>0</v>
      </c>
      <c r="K36" s="42"/>
      <c r="L36" s="42">
        <f t="shared" si="2"/>
        <v>0</v>
      </c>
      <c r="M36" s="79">
        <f t="shared" si="3"/>
        <v>0</v>
      </c>
      <c r="N36" s="84">
        <f t="shared" si="4"/>
        <v>0</v>
      </c>
      <c r="O36" s="84">
        <f t="shared" si="5"/>
        <v>0</v>
      </c>
    </row>
    <row r="37" spans="1:15" s="2" customFormat="1" ht="36">
      <c r="A37" s="33" t="s">
        <v>5</v>
      </c>
      <c r="B37" s="33" t="s">
        <v>41</v>
      </c>
      <c r="C37" s="33" t="s">
        <v>332</v>
      </c>
      <c r="D37" s="40" t="s">
        <v>225</v>
      </c>
      <c r="E37" s="33" t="s">
        <v>35</v>
      </c>
      <c r="F37" s="41">
        <f>'6º Medição'!M37</f>
        <v>0</v>
      </c>
      <c r="G37" s="41"/>
      <c r="H37" s="41">
        <f t="shared" si="0"/>
        <v>0</v>
      </c>
      <c r="I37" s="42">
        <f>ROUND('6º Medição'!I37*0.0717,2)</f>
        <v>2.93</v>
      </c>
      <c r="J37" s="42">
        <f>'6º Medição'!J37*0.0717</f>
        <v>3.811572</v>
      </c>
      <c r="K37" s="42">
        <f t="shared" si="1"/>
        <v>0</v>
      </c>
      <c r="L37" s="42">
        <f t="shared" si="2"/>
        <v>0</v>
      </c>
      <c r="M37" s="79">
        <f t="shared" si="3"/>
        <v>0</v>
      </c>
      <c r="N37" s="84">
        <f t="shared" si="4"/>
        <v>3.811572</v>
      </c>
      <c r="O37" s="84">
        <f t="shared" si="5"/>
        <v>0</v>
      </c>
    </row>
    <row r="38" spans="1:15" s="2" customFormat="1" ht="48">
      <c r="A38" s="33" t="s">
        <v>5</v>
      </c>
      <c r="B38" s="33" t="s">
        <v>42</v>
      </c>
      <c r="C38" s="33" t="s">
        <v>333</v>
      </c>
      <c r="D38" s="40" t="s">
        <v>217</v>
      </c>
      <c r="E38" s="33" t="s">
        <v>227</v>
      </c>
      <c r="F38" s="41">
        <f>'6º Medição'!M38</f>
        <v>0</v>
      </c>
      <c r="G38" s="41"/>
      <c r="H38" s="41">
        <f t="shared" si="0"/>
        <v>0</v>
      </c>
      <c r="I38" s="42">
        <f>ROUND('6º Medição'!I38*0.0717,2)</f>
        <v>0.49</v>
      </c>
      <c r="J38" s="42">
        <f>'6º Medição'!J38*0.0717</f>
        <v>0.637413</v>
      </c>
      <c r="K38" s="42">
        <f t="shared" si="1"/>
        <v>0</v>
      </c>
      <c r="L38" s="42">
        <f t="shared" si="2"/>
        <v>0</v>
      </c>
      <c r="M38" s="79">
        <f t="shared" si="3"/>
        <v>0</v>
      </c>
      <c r="N38" s="84">
        <f t="shared" si="4"/>
        <v>0.637413</v>
      </c>
      <c r="O38" s="84">
        <f t="shared" si="5"/>
        <v>0</v>
      </c>
    </row>
    <row r="39" spans="1:15" s="2" customFormat="1" ht="24">
      <c r="A39" s="33" t="s">
        <v>5</v>
      </c>
      <c r="B39" s="33" t="s">
        <v>43</v>
      </c>
      <c r="C39" s="33" t="s">
        <v>334</v>
      </c>
      <c r="D39" s="40" t="s">
        <v>44</v>
      </c>
      <c r="E39" s="33" t="s">
        <v>17</v>
      </c>
      <c r="F39" s="41">
        <f>'6º Medição'!M39</f>
        <v>0</v>
      </c>
      <c r="G39" s="41"/>
      <c r="H39" s="41">
        <f t="shared" si="0"/>
        <v>0</v>
      </c>
      <c r="I39" s="42">
        <f>ROUND('6º Medição'!I39*0.0717,2)</f>
        <v>4.65</v>
      </c>
      <c r="J39" s="42">
        <f>'6º Medição'!J39*0.0717</f>
        <v>6.050763</v>
      </c>
      <c r="K39" s="42">
        <f t="shared" si="1"/>
        <v>0</v>
      </c>
      <c r="L39" s="42">
        <f t="shared" si="2"/>
        <v>0</v>
      </c>
      <c r="M39" s="79">
        <f t="shared" si="3"/>
        <v>0</v>
      </c>
      <c r="N39" s="84">
        <f t="shared" si="4"/>
        <v>6.050763</v>
      </c>
      <c r="O39" s="84">
        <f t="shared" si="5"/>
        <v>0</v>
      </c>
    </row>
    <row r="40" spans="1:15" s="2" customFormat="1" ht="24">
      <c r="A40" s="33" t="s">
        <v>5</v>
      </c>
      <c r="B40" s="33" t="s">
        <v>46</v>
      </c>
      <c r="C40" s="33" t="s">
        <v>335</v>
      </c>
      <c r="D40" s="40" t="s">
        <v>47</v>
      </c>
      <c r="E40" s="33" t="s">
        <v>29</v>
      </c>
      <c r="F40" s="41">
        <f>'6º Medição'!M40</f>
        <v>0</v>
      </c>
      <c r="G40" s="41"/>
      <c r="H40" s="41">
        <f t="shared" si="0"/>
        <v>0</v>
      </c>
      <c r="I40" s="42">
        <f>ROUND('6º Medição'!I40*0.0717,2)</f>
        <v>1.31</v>
      </c>
      <c r="J40" s="42">
        <f>'6º Medição'!J40*0.0717</f>
        <v>1.698573</v>
      </c>
      <c r="K40" s="42">
        <f t="shared" si="1"/>
        <v>0</v>
      </c>
      <c r="L40" s="42">
        <f t="shared" si="2"/>
        <v>0</v>
      </c>
      <c r="M40" s="79">
        <f t="shared" si="3"/>
        <v>0</v>
      </c>
      <c r="N40" s="84">
        <f t="shared" si="4"/>
        <v>1.698573</v>
      </c>
      <c r="O40" s="84">
        <f t="shared" si="5"/>
        <v>0</v>
      </c>
    </row>
    <row r="41" spans="1:15" s="2" customFormat="1" ht="48">
      <c r="A41" s="33" t="s">
        <v>5</v>
      </c>
      <c r="B41" s="33" t="s">
        <v>42</v>
      </c>
      <c r="C41" s="33" t="s">
        <v>336</v>
      </c>
      <c r="D41" s="49" t="s">
        <v>217</v>
      </c>
      <c r="E41" s="33" t="s">
        <v>227</v>
      </c>
      <c r="F41" s="41">
        <f>'6º Medição'!M41</f>
        <v>0</v>
      </c>
      <c r="G41" s="41"/>
      <c r="H41" s="41">
        <f t="shared" si="0"/>
        <v>0</v>
      </c>
      <c r="I41" s="42">
        <f>ROUND('6º Medição'!I41*0.0717,2)</f>
        <v>0.49</v>
      </c>
      <c r="J41" s="42">
        <f>'6º Medição'!J41*0.0717</f>
        <v>0.637413</v>
      </c>
      <c r="K41" s="42">
        <f t="shared" si="1"/>
        <v>0</v>
      </c>
      <c r="L41" s="42">
        <f t="shared" si="2"/>
        <v>0</v>
      </c>
      <c r="M41" s="79">
        <f t="shared" si="3"/>
        <v>0</v>
      </c>
      <c r="N41" s="84">
        <f t="shared" si="4"/>
        <v>0.637413</v>
      </c>
      <c r="O41" s="84">
        <f t="shared" si="5"/>
        <v>0</v>
      </c>
    </row>
    <row r="42" spans="1:15" s="2" customFormat="1" ht="48">
      <c r="A42" s="33" t="s">
        <v>5</v>
      </c>
      <c r="B42" s="33" t="s">
        <v>48</v>
      </c>
      <c r="C42" s="33" t="s">
        <v>337</v>
      </c>
      <c r="D42" s="40" t="s">
        <v>230</v>
      </c>
      <c r="E42" s="33" t="s">
        <v>227</v>
      </c>
      <c r="F42" s="41">
        <f>'6º Medição'!M42</f>
        <v>0</v>
      </c>
      <c r="G42" s="41"/>
      <c r="H42" s="41">
        <f t="shared" si="0"/>
        <v>0</v>
      </c>
      <c r="I42" s="42">
        <f>ROUND('6º Medição'!I42*0.0717,2)</f>
        <v>0.49</v>
      </c>
      <c r="J42" s="42">
        <f>'6º Medição'!J42*0.0717</f>
        <v>0.637413</v>
      </c>
      <c r="K42" s="42">
        <f t="shared" si="1"/>
        <v>0</v>
      </c>
      <c r="L42" s="42">
        <f t="shared" si="2"/>
        <v>0</v>
      </c>
      <c r="M42" s="79">
        <f t="shared" si="3"/>
        <v>0</v>
      </c>
      <c r="N42" s="84">
        <f t="shared" si="4"/>
        <v>0.637413</v>
      </c>
      <c r="O42" s="84">
        <f t="shared" si="5"/>
        <v>0</v>
      </c>
    </row>
    <row r="43" spans="1:15" s="2" customFormat="1" ht="48">
      <c r="A43" s="33" t="s">
        <v>5</v>
      </c>
      <c r="B43" s="33" t="s">
        <v>49</v>
      </c>
      <c r="C43" s="33" t="s">
        <v>338</v>
      </c>
      <c r="D43" s="40" t="s">
        <v>232</v>
      </c>
      <c r="E43" s="33" t="s">
        <v>17</v>
      </c>
      <c r="F43" s="41">
        <f>'6º Medição'!M43</f>
        <v>0</v>
      </c>
      <c r="G43" s="41"/>
      <c r="H43" s="41">
        <f t="shared" si="0"/>
        <v>0</v>
      </c>
      <c r="I43" s="42">
        <f>ROUND('6º Medição'!I43*0.0717,2)</f>
        <v>26.88</v>
      </c>
      <c r="J43" s="42">
        <f>'6º Medição'!J43*0.0717</f>
        <v>34.937976</v>
      </c>
      <c r="K43" s="42">
        <f t="shared" si="1"/>
        <v>0</v>
      </c>
      <c r="L43" s="42">
        <f t="shared" si="2"/>
        <v>0</v>
      </c>
      <c r="M43" s="79">
        <f t="shared" si="3"/>
        <v>0</v>
      </c>
      <c r="N43" s="84">
        <f t="shared" si="4"/>
        <v>34.937976</v>
      </c>
      <c r="O43" s="84">
        <f t="shared" si="5"/>
        <v>0</v>
      </c>
    </row>
    <row r="44" spans="1:15" s="2" customFormat="1" ht="15" customHeight="1">
      <c r="A44" s="86"/>
      <c r="B44" s="86"/>
      <c r="C44" s="86"/>
      <c r="D44" s="86"/>
      <c r="E44" s="86"/>
      <c r="F44" s="41">
        <f>'6º Medição'!M44</f>
        <v>0</v>
      </c>
      <c r="G44" s="50"/>
      <c r="H44" s="41">
        <f t="shared" si="0"/>
        <v>0</v>
      </c>
      <c r="I44" s="42">
        <f>ROUND('6º Medição'!I44*0.0717,2)</f>
        <v>0</v>
      </c>
      <c r="J44" s="42">
        <f>'6º Medição'!J44*0.0717</f>
        <v>0</v>
      </c>
      <c r="K44" s="42"/>
      <c r="L44" s="42">
        <f t="shared" si="2"/>
        <v>0</v>
      </c>
      <c r="M44" s="79">
        <f t="shared" si="3"/>
        <v>0</v>
      </c>
      <c r="N44" s="84">
        <f t="shared" si="4"/>
        <v>0</v>
      </c>
      <c r="O44" s="84">
        <f t="shared" si="5"/>
        <v>0</v>
      </c>
    </row>
    <row r="45" spans="1:15" s="2" customFormat="1" ht="15" customHeight="1">
      <c r="A45" s="357" t="s">
        <v>50</v>
      </c>
      <c r="B45" s="358"/>
      <c r="C45" s="358"/>
      <c r="D45" s="358"/>
      <c r="E45" s="358"/>
      <c r="F45" s="41">
        <f>'6º Medição'!M45</f>
        <v>0</v>
      </c>
      <c r="G45" s="51"/>
      <c r="H45" s="41">
        <f t="shared" si="0"/>
        <v>0</v>
      </c>
      <c r="I45" s="42">
        <f>ROUND('6º Medição'!I45*0.0717,2)</f>
        <v>0</v>
      </c>
      <c r="J45" s="42">
        <f>'6º Medição'!J45*0.0717</f>
        <v>0</v>
      </c>
      <c r="K45" s="42"/>
      <c r="L45" s="42">
        <f t="shared" si="2"/>
        <v>0</v>
      </c>
      <c r="M45" s="79">
        <f t="shared" si="3"/>
        <v>0</v>
      </c>
      <c r="N45" s="84">
        <f t="shared" si="4"/>
        <v>0</v>
      </c>
      <c r="O45" s="84">
        <f t="shared" si="5"/>
        <v>0</v>
      </c>
    </row>
    <row r="46" spans="1:15" s="2" customFormat="1" ht="84">
      <c r="A46" s="33" t="s">
        <v>5</v>
      </c>
      <c r="B46" s="33">
        <v>23737</v>
      </c>
      <c r="C46" s="33" t="s">
        <v>339</v>
      </c>
      <c r="D46" s="40" t="s">
        <v>234</v>
      </c>
      <c r="E46" s="33" t="s">
        <v>29</v>
      </c>
      <c r="F46" s="41">
        <f>'6º Medição'!M46</f>
        <v>0</v>
      </c>
      <c r="G46" s="41"/>
      <c r="H46" s="41">
        <f t="shared" si="0"/>
        <v>0</v>
      </c>
      <c r="I46" s="42">
        <f>ROUND('6º Medição'!I46*0.0717,2)</f>
        <v>2.2</v>
      </c>
      <c r="J46" s="42">
        <f>'6º Medição'!J46*0.0717</f>
        <v>2.854377</v>
      </c>
      <c r="K46" s="42">
        <f t="shared" si="1"/>
        <v>0</v>
      </c>
      <c r="L46" s="42">
        <f t="shared" si="2"/>
        <v>0</v>
      </c>
      <c r="M46" s="79">
        <f t="shared" si="3"/>
        <v>0</v>
      </c>
      <c r="N46" s="84">
        <f t="shared" si="4"/>
        <v>2.854377</v>
      </c>
      <c r="O46" s="84">
        <f t="shared" si="5"/>
        <v>0</v>
      </c>
    </row>
    <row r="47" spans="1:15" s="2" customFormat="1" ht="48">
      <c r="A47" s="33" t="s">
        <v>5</v>
      </c>
      <c r="B47" s="33" t="s">
        <v>42</v>
      </c>
      <c r="C47" s="33" t="s">
        <v>340</v>
      </c>
      <c r="D47" s="40" t="s">
        <v>217</v>
      </c>
      <c r="E47" s="33" t="s">
        <v>227</v>
      </c>
      <c r="F47" s="41">
        <f>'6º Medição'!M47</f>
        <v>0</v>
      </c>
      <c r="G47" s="85"/>
      <c r="H47" s="41">
        <f t="shared" si="0"/>
        <v>0</v>
      </c>
      <c r="I47" s="42">
        <f>ROUND('6º Medição'!I47*0.0717,2)</f>
        <v>0.49</v>
      </c>
      <c r="J47" s="42">
        <f>'6º Medição'!J47*0.0717</f>
        <v>0.637413</v>
      </c>
      <c r="K47" s="42">
        <f t="shared" si="1"/>
        <v>0</v>
      </c>
      <c r="L47" s="42">
        <f t="shared" si="2"/>
        <v>0</v>
      </c>
      <c r="M47" s="79">
        <f t="shared" si="3"/>
        <v>0</v>
      </c>
      <c r="N47" s="84">
        <f t="shared" si="4"/>
        <v>0.637413</v>
      </c>
      <c r="O47" s="84">
        <f t="shared" si="5"/>
        <v>0</v>
      </c>
    </row>
    <row r="48" spans="1:15" s="2" customFormat="1" ht="48">
      <c r="A48" s="33" t="s">
        <v>5</v>
      </c>
      <c r="B48" s="33" t="s">
        <v>48</v>
      </c>
      <c r="C48" s="33" t="s">
        <v>341</v>
      </c>
      <c r="D48" s="40" t="s">
        <v>230</v>
      </c>
      <c r="E48" s="33" t="s">
        <v>227</v>
      </c>
      <c r="F48" s="41">
        <f>'6º Medição'!M48</f>
        <v>0</v>
      </c>
      <c r="G48" s="85"/>
      <c r="H48" s="41">
        <f t="shared" si="0"/>
        <v>0</v>
      </c>
      <c r="I48" s="42">
        <f>ROUND('6º Medição'!I48*0.0717,2)</f>
        <v>0.49</v>
      </c>
      <c r="J48" s="42">
        <f>'6º Medição'!J48*0.0717</f>
        <v>0.637413</v>
      </c>
      <c r="K48" s="42">
        <f t="shared" si="1"/>
        <v>0</v>
      </c>
      <c r="L48" s="42">
        <f t="shared" si="2"/>
        <v>0</v>
      </c>
      <c r="M48" s="79">
        <f t="shared" si="3"/>
        <v>0</v>
      </c>
      <c r="N48" s="84">
        <f t="shared" si="4"/>
        <v>0.637413</v>
      </c>
      <c r="O48" s="84">
        <f t="shared" si="5"/>
        <v>0</v>
      </c>
    </row>
    <row r="49" spans="1:15" s="2" customFormat="1" ht="48">
      <c r="A49" s="33" t="s">
        <v>5</v>
      </c>
      <c r="B49" s="33" t="s">
        <v>49</v>
      </c>
      <c r="C49" s="33" t="s">
        <v>342</v>
      </c>
      <c r="D49" s="40" t="s">
        <v>232</v>
      </c>
      <c r="E49" s="33" t="s">
        <v>17</v>
      </c>
      <c r="F49" s="41">
        <f>'6º Medição'!M49</f>
        <v>0</v>
      </c>
      <c r="G49" s="85"/>
      <c r="H49" s="41">
        <f t="shared" si="0"/>
        <v>0</v>
      </c>
      <c r="I49" s="42">
        <f>ROUND('6º Medição'!I49*0.0717,2)</f>
        <v>26.88</v>
      </c>
      <c r="J49" s="42">
        <f>'6º Medição'!J49*0.0717</f>
        <v>34.937976</v>
      </c>
      <c r="K49" s="42">
        <f t="shared" si="1"/>
        <v>0</v>
      </c>
      <c r="L49" s="42">
        <f t="shared" si="2"/>
        <v>0</v>
      </c>
      <c r="M49" s="79">
        <f t="shared" si="3"/>
        <v>0</v>
      </c>
      <c r="N49" s="84">
        <f t="shared" si="4"/>
        <v>34.937976</v>
      </c>
      <c r="O49" s="84">
        <f t="shared" si="5"/>
        <v>0</v>
      </c>
    </row>
    <row r="50" spans="1:15" s="4" customFormat="1" ht="48">
      <c r="A50" s="33" t="s">
        <v>460</v>
      </c>
      <c r="B50" s="33" t="s">
        <v>459</v>
      </c>
      <c r="C50" s="33" t="s">
        <v>343</v>
      </c>
      <c r="D50" s="40" t="s">
        <v>548</v>
      </c>
      <c r="E50" s="33" t="s">
        <v>29</v>
      </c>
      <c r="F50" s="41">
        <f>'6º Medição'!M50</f>
        <v>0</v>
      </c>
      <c r="G50" s="41"/>
      <c r="H50" s="41">
        <f t="shared" si="0"/>
        <v>0</v>
      </c>
      <c r="I50" s="42">
        <f>ROUND('6º Medição'!I50*0.0717,2)</f>
        <v>3.56</v>
      </c>
      <c r="J50" s="42">
        <f>'6º Medição'!J50*0.0717</f>
        <v>4.626084</v>
      </c>
      <c r="K50" s="42">
        <f t="shared" si="1"/>
        <v>0</v>
      </c>
      <c r="L50" s="42">
        <f t="shared" si="2"/>
        <v>0</v>
      </c>
      <c r="M50" s="79">
        <f t="shared" si="3"/>
        <v>0</v>
      </c>
      <c r="N50" s="84">
        <f t="shared" si="4"/>
        <v>4.626084</v>
      </c>
      <c r="O50" s="84">
        <f t="shared" si="5"/>
        <v>0</v>
      </c>
    </row>
    <row r="51" spans="1:15" s="2" customFormat="1" ht="60">
      <c r="A51" s="35" t="s">
        <v>5</v>
      </c>
      <c r="B51" s="35" t="s">
        <v>51</v>
      </c>
      <c r="C51" s="33" t="s">
        <v>344</v>
      </c>
      <c r="D51" s="40" t="s">
        <v>241</v>
      </c>
      <c r="E51" s="33" t="s">
        <v>35</v>
      </c>
      <c r="F51" s="41">
        <f>'6º Medição'!M51</f>
        <v>0</v>
      </c>
      <c r="G51" s="41"/>
      <c r="H51" s="41">
        <f t="shared" si="0"/>
        <v>0</v>
      </c>
      <c r="I51" s="42">
        <f>ROUND('6º Medição'!I51*0.0717,2)</f>
        <v>1.02</v>
      </c>
      <c r="J51" s="42">
        <f>'6º Medição'!J51*0.0717</f>
        <v>1.32645</v>
      </c>
      <c r="K51" s="42">
        <f t="shared" si="1"/>
        <v>0</v>
      </c>
      <c r="L51" s="42">
        <f t="shared" si="2"/>
        <v>0</v>
      </c>
      <c r="M51" s="80">
        <f t="shared" si="3"/>
        <v>0</v>
      </c>
      <c r="N51" s="84">
        <f t="shared" si="4"/>
        <v>1.32645</v>
      </c>
      <c r="O51" s="84">
        <f t="shared" si="5"/>
        <v>0</v>
      </c>
    </row>
    <row r="52" spans="1:15" s="2" customFormat="1" ht="15">
      <c r="A52" s="35"/>
      <c r="B52" s="35"/>
      <c r="C52" s="33"/>
      <c r="D52" s="40" t="s">
        <v>489</v>
      </c>
      <c r="E52" s="33"/>
      <c r="F52" s="41">
        <f>'6º Medição'!M52</f>
        <v>0</v>
      </c>
      <c r="G52" s="41"/>
      <c r="H52" s="41">
        <f t="shared" si="0"/>
        <v>0</v>
      </c>
      <c r="I52" s="42">
        <f>ROUND('6º Medição'!I52*0.0717,2)</f>
        <v>0</v>
      </c>
      <c r="J52" s="42">
        <f>'6º Medição'!J52*0.0717</f>
        <v>0</v>
      </c>
      <c r="K52" s="42"/>
      <c r="L52" s="42">
        <f t="shared" si="2"/>
        <v>0</v>
      </c>
      <c r="M52" s="79">
        <f t="shared" si="3"/>
        <v>0</v>
      </c>
      <c r="N52" s="84">
        <f t="shared" si="4"/>
        <v>0</v>
      </c>
      <c r="O52" s="84">
        <f t="shared" si="5"/>
        <v>0</v>
      </c>
    </row>
    <row r="53" spans="1:15" s="2" customFormat="1" ht="15">
      <c r="A53" s="87"/>
      <c r="B53" s="88"/>
      <c r="C53" s="88"/>
      <c r="D53" s="88"/>
      <c r="E53" s="88"/>
      <c r="F53" s="41">
        <f>'6º Medição'!M53</f>
        <v>0</v>
      </c>
      <c r="G53" s="52"/>
      <c r="H53" s="41">
        <f t="shared" si="0"/>
        <v>0</v>
      </c>
      <c r="I53" s="42">
        <f>ROUND('6º Medição'!I53*0.0717,2)</f>
        <v>0</v>
      </c>
      <c r="J53" s="42">
        <f>'6º Medição'!J53*0.0717</f>
        <v>0</v>
      </c>
      <c r="K53" s="42"/>
      <c r="L53" s="42">
        <f t="shared" si="2"/>
        <v>0</v>
      </c>
      <c r="M53" s="79">
        <f t="shared" si="3"/>
        <v>0</v>
      </c>
      <c r="N53" s="84">
        <f t="shared" si="4"/>
        <v>0</v>
      </c>
      <c r="O53" s="84">
        <f t="shared" si="5"/>
        <v>0</v>
      </c>
    </row>
    <row r="54" spans="1:15" s="2" customFormat="1" ht="15">
      <c r="A54" s="36"/>
      <c r="B54" s="36"/>
      <c r="C54" s="53">
        <v>5</v>
      </c>
      <c r="D54" s="44" t="s">
        <v>52</v>
      </c>
      <c r="E54" s="34"/>
      <c r="F54" s="41">
        <f>'6º Medição'!M54</f>
        <v>0</v>
      </c>
      <c r="G54" s="45"/>
      <c r="H54" s="41">
        <f t="shared" si="0"/>
        <v>0</v>
      </c>
      <c r="I54" s="42">
        <f>ROUND('6º Medição'!I54*0.0717,2)</f>
        <v>0</v>
      </c>
      <c r="J54" s="42">
        <f>'6º Medição'!J54*0.0717</f>
        <v>0</v>
      </c>
      <c r="K54" s="42"/>
      <c r="L54" s="42">
        <f t="shared" si="2"/>
        <v>0</v>
      </c>
      <c r="M54" s="79">
        <f t="shared" si="3"/>
        <v>0</v>
      </c>
      <c r="N54" s="84">
        <f t="shared" si="4"/>
        <v>0</v>
      </c>
      <c r="O54" s="84">
        <f t="shared" si="5"/>
        <v>0</v>
      </c>
    </row>
    <row r="55" spans="1:15" s="2" customFormat="1" ht="60">
      <c r="A55" s="35" t="s">
        <v>5</v>
      </c>
      <c r="B55" s="35" t="s">
        <v>53</v>
      </c>
      <c r="C55" s="35" t="s">
        <v>345</v>
      </c>
      <c r="D55" s="40" t="s">
        <v>243</v>
      </c>
      <c r="E55" s="33" t="s">
        <v>29</v>
      </c>
      <c r="F55" s="41">
        <f>'6º Medição'!M55</f>
        <v>0</v>
      </c>
      <c r="G55" s="41"/>
      <c r="H55" s="41">
        <f t="shared" si="0"/>
        <v>0</v>
      </c>
      <c r="I55" s="42">
        <f>ROUND('6º Medição'!I55*0.0717,2)</f>
        <v>2</v>
      </c>
      <c r="J55" s="42">
        <f>'6º Medição'!J55*0.0717</f>
        <v>2.596257</v>
      </c>
      <c r="K55" s="42">
        <f t="shared" si="1"/>
        <v>0</v>
      </c>
      <c r="L55" s="42">
        <f t="shared" si="2"/>
        <v>0</v>
      </c>
      <c r="M55" s="79">
        <f t="shared" si="3"/>
        <v>0</v>
      </c>
      <c r="N55" s="84">
        <f t="shared" si="4"/>
        <v>2.596257</v>
      </c>
      <c r="O55" s="84">
        <f t="shared" si="5"/>
        <v>0</v>
      </c>
    </row>
    <row r="56" spans="1:15" s="2" customFormat="1" ht="15" customHeight="1">
      <c r="A56" s="86" t="s">
        <v>54</v>
      </c>
      <c r="B56" s="86"/>
      <c r="C56" s="86"/>
      <c r="D56" s="86"/>
      <c r="E56" s="86"/>
      <c r="F56" s="41">
        <f>'6º Medição'!M56</f>
        <v>0</v>
      </c>
      <c r="G56" s="54"/>
      <c r="H56" s="41">
        <f t="shared" si="0"/>
        <v>0</v>
      </c>
      <c r="I56" s="42">
        <f>ROUND('6º Medição'!I56*0.0717,2)</f>
        <v>0</v>
      </c>
      <c r="J56" s="42">
        <f>'6º Medição'!J56*0.0717</f>
        <v>0</v>
      </c>
      <c r="K56" s="42"/>
      <c r="L56" s="42">
        <f t="shared" si="2"/>
        <v>0</v>
      </c>
      <c r="M56" s="79">
        <f t="shared" si="3"/>
        <v>0</v>
      </c>
      <c r="N56" s="84">
        <f t="shared" si="4"/>
        <v>0</v>
      </c>
      <c r="O56" s="84">
        <f t="shared" si="5"/>
        <v>0</v>
      </c>
    </row>
    <row r="57" spans="1:15" s="2" customFormat="1" ht="15">
      <c r="A57" s="89"/>
      <c r="B57" s="89"/>
      <c r="C57" s="89"/>
      <c r="D57" s="89"/>
      <c r="E57" s="89"/>
      <c r="F57" s="41">
        <f>'6º Medição'!M57</f>
        <v>0</v>
      </c>
      <c r="G57" s="55"/>
      <c r="H57" s="41">
        <f t="shared" si="0"/>
        <v>0</v>
      </c>
      <c r="I57" s="42">
        <f>ROUND('6º Medição'!I57*0.0717,2)</f>
        <v>0</v>
      </c>
      <c r="J57" s="42">
        <f>'6º Medição'!J57*0.0717</f>
        <v>0</v>
      </c>
      <c r="K57" s="42"/>
      <c r="L57" s="42">
        <f t="shared" si="2"/>
        <v>0</v>
      </c>
      <c r="M57" s="79">
        <f t="shared" si="3"/>
        <v>0</v>
      </c>
      <c r="N57" s="84">
        <f t="shared" si="4"/>
        <v>0</v>
      </c>
      <c r="O57" s="84">
        <f t="shared" si="5"/>
        <v>0</v>
      </c>
    </row>
    <row r="58" spans="1:15" s="2" customFormat="1" ht="15">
      <c r="A58" s="56"/>
      <c r="B58" s="36"/>
      <c r="C58" s="53">
        <v>6</v>
      </c>
      <c r="D58" s="44" t="s">
        <v>55</v>
      </c>
      <c r="E58" s="34"/>
      <c r="F58" s="41">
        <f>'6º Medição'!M58</f>
        <v>0</v>
      </c>
      <c r="G58" s="45"/>
      <c r="H58" s="41">
        <f t="shared" si="0"/>
        <v>0</v>
      </c>
      <c r="I58" s="42">
        <f>ROUND('6º Medição'!I58*0.0717,2)</f>
        <v>0</v>
      </c>
      <c r="J58" s="42">
        <f>'6º Medição'!J58*0.0717</f>
        <v>0</v>
      </c>
      <c r="K58" s="42"/>
      <c r="L58" s="42">
        <f t="shared" si="2"/>
        <v>0</v>
      </c>
      <c r="M58" s="79">
        <f t="shared" si="3"/>
        <v>0</v>
      </c>
      <c r="N58" s="84">
        <f t="shared" si="4"/>
        <v>0</v>
      </c>
      <c r="O58" s="84">
        <f t="shared" si="5"/>
        <v>0</v>
      </c>
    </row>
    <row r="59" spans="1:15" s="2" customFormat="1" ht="24">
      <c r="A59" s="35" t="s">
        <v>5</v>
      </c>
      <c r="B59" s="35" t="s">
        <v>56</v>
      </c>
      <c r="C59" s="35" t="s">
        <v>346</v>
      </c>
      <c r="D59" s="40" t="s">
        <v>57</v>
      </c>
      <c r="E59" s="33" t="s">
        <v>29</v>
      </c>
      <c r="F59" s="41">
        <f>'6º Medição'!M59</f>
        <v>0</v>
      </c>
      <c r="G59" s="41"/>
      <c r="H59" s="41">
        <f t="shared" si="0"/>
        <v>0</v>
      </c>
      <c r="I59" s="42">
        <f>ROUND('6º Medição'!I59*0.0717,2)</f>
        <v>0.37</v>
      </c>
      <c r="J59" s="42">
        <f>'6º Medição'!J59*0.0717</f>
        <v>0.48039000000000004</v>
      </c>
      <c r="K59" s="42">
        <f t="shared" si="1"/>
        <v>0</v>
      </c>
      <c r="L59" s="42">
        <f t="shared" si="2"/>
        <v>0</v>
      </c>
      <c r="M59" s="79">
        <f t="shared" si="3"/>
        <v>0</v>
      </c>
      <c r="N59" s="84">
        <f t="shared" si="4"/>
        <v>0.48039000000000004</v>
      </c>
      <c r="O59" s="84">
        <f t="shared" si="5"/>
        <v>0</v>
      </c>
    </row>
    <row r="60" spans="1:15" s="2" customFormat="1" ht="24">
      <c r="A60" s="35" t="s">
        <v>5</v>
      </c>
      <c r="B60" s="35">
        <v>24758</v>
      </c>
      <c r="C60" s="35" t="s">
        <v>347</v>
      </c>
      <c r="D60" s="40" t="s">
        <v>58</v>
      </c>
      <c r="E60" s="33" t="s">
        <v>29</v>
      </c>
      <c r="F60" s="41">
        <f>'6º Medição'!M60</f>
        <v>0</v>
      </c>
      <c r="G60" s="41"/>
      <c r="H60" s="41">
        <f t="shared" si="0"/>
        <v>0</v>
      </c>
      <c r="I60" s="42">
        <f>ROUND('6º Medição'!I60*0.0717,2)</f>
        <v>3.35</v>
      </c>
      <c r="J60" s="42">
        <f>'6º Medição'!J60*0.0717</f>
        <v>0</v>
      </c>
      <c r="K60" s="42">
        <f t="shared" si="1"/>
        <v>0</v>
      </c>
      <c r="L60" s="42">
        <f t="shared" si="2"/>
        <v>0</v>
      </c>
      <c r="M60" s="79">
        <f t="shared" si="3"/>
        <v>0</v>
      </c>
      <c r="N60" s="84">
        <f t="shared" si="4"/>
        <v>0</v>
      </c>
      <c r="O60" s="84">
        <f t="shared" si="5"/>
        <v>0</v>
      </c>
    </row>
    <row r="61" spans="1:15" s="2" customFormat="1" ht="48">
      <c r="A61" s="35" t="s">
        <v>5</v>
      </c>
      <c r="B61" s="35">
        <v>23711</v>
      </c>
      <c r="C61" s="35" t="s">
        <v>348</v>
      </c>
      <c r="D61" s="40" t="s">
        <v>245</v>
      </c>
      <c r="E61" s="33" t="s">
        <v>29</v>
      </c>
      <c r="F61" s="41">
        <f>'6º Medição'!M61</f>
        <v>0</v>
      </c>
      <c r="G61" s="41"/>
      <c r="H61" s="41">
        <f t="shared" si="0"/>
        <v>0</v>
      </c>
      <c r="I61" s="42">
        <f>ROUND('6º Medição'!I61*0.0717,2)</f>
        <v>1.69</v>
      </c>
      <c r="J61" s="42">
        <f>'6º Medição'!J61*0.0717</f>
        <v>0</v>
      </c>
      <c r="K61" s="42">
        <f t="shared" si="1"/>
        <v>0</v>
      </c>
      <c r="L61" s="42">
        <f t="shared" si="2"/>
        <v>0</v>
      </c>
      <c r="M61" s="79">
        <f t="shared" si="3"/>
        <v>0</v>
      </c>
      <c r="N61" s="84">
        <f t="shared" si="4"/>
        <v>0</v>
      </c>
      <c r="O61" s="84">
        <f t="shared" si="5"/>
        <v>0</v>
      </c>
    </row>
    <row r="62" spans="1:15" s="2" customFormat="1" ht="15">
      <c r="A62" s="89"/>
      <c r="B62" s="89"/>
      <c r="C62" s="89"/>
      <c r="D62" s="89"/>
      <c r="E62" s="89"/>
      <c r="F62" s="41">
        <f>'6º Medição'!M62</f>
        <v>0</v>
      </c>
      <c r="G62" s="55"/>
      <c r="H62" s="41">
        <f t="shared" si="0"/>
        <v>0</v>
      </c>
      <c r="I62" s="42">
        <f>ROUND('6º Medição'!I62*0.0717,2)</f>
        <v>0</v>
      </c>
      <c r="J62" s="42">
        <f>'6º Medição'!J62*0.0717</f>
        <v>0</v>
      </c>
      <c r="K62" s="42"/>
      <c r="L62" s="42">
        <f t="shared" si="2"/>
        <v>0</v>
      </c>
      <c r="M62" s="79">
        <f t="shared" si="3"/>
        <v>0</v>
      </c>
      <c r="N62" s="84">
        <f t="shared" si="4"/>
        <v>0</v>
      </c>
      <c r="O62" s="84">
        <f t="shared" si="5"/>
        <v>0</v>
      </c>
    </row>
    <row r="63" spans="1:15" s="2" customFormat="1" ht="24">
      <c r="A63" s="56"/>
      <c r="B63" s="36"/>
      <c r="C63" s="53">
        <v>7</v>
      </c>
      <c r="D63" s="44" t="s">
        <v>59</v>
      </c>
      <c r="E63" s="34"/>
      <c r="F63" s="41">
        <f>'6º Medição'!M63</f>
        <v>0</v>
      </c>
      <c r="G63" s="45"/>
      <c r="H63" s="41">
        <f t="shared" si="0"/>
        <v>0</v>
      </c>
      <c r="I63" s="42">
        <f>ROUND('6º Medição'!I63*0.0717,2)</f>
        <v>0</v>
      </c>
      <c r="J63" s="42">
        <f>'6º Medição'!J63*0.0717</f>
        <v>0</v>
      </c>
      <c r="K63" s="42"/>
      <c r="L63" s="42">
        <f t="shared" si="2"/>
        <v>0</v>
      </c>
      <c r="M63" s="79">
        <f t="shared" si="3"/>
        <v>0</v>
      </c>
      <c r="N63" s="84">
        <f t="shared" si="4"/>
        <v>0</v>
      </c>
      <c r="O63" s="84">
        <f t="shared" si="5"/>
        <v>0</v>
      </c>
    </row>
    <row r="64" spans="1:15" s="2" customFormat="1" ht="15">
      <c r="A64" s="35"/>
      <c r="B64" s="35"/>
      <c r="C64" s="35"/>
      <c r="D64" s="48" t="s">
        <v>60</v>
      </c>
      <c r="E64" s="33"/>
      <c r="F64" s="41">
        <f>'6º Medição'!M64</f>
        <v>0</v>
      </c>
      <c r="G64" s="41"/>
      <c r="H64" s="41">
        <f t="shared" si="0"/>
        <v>0</v>
      </c>
      <c r="I64" s="42">
        <f>ROUND('6º Medição'!I64*0.0717,2)</f>
        <v>0</v>
      </c>
      <c r="J64" s="42">
        <f>'6º Medição'!J64*0.0717</f>
        <v>0</v>
      </c>
      <c r="K64" s="42"/>
      <c r="L64" s="42">
        <f t="shared" si="2"/>
        <v>0</v>
      </c>
      <c r="M64" s="79">
        <f t="shared" si="3"/>
        <v>0</v>
      </c>
      <c r="N64" s="84">
        <f t="shared" si="4"/>
        <v>0</v>
      </c>
      <c r="O64" s="84">
        <f t="shared" si="5"/>
        <v>0</v>
      </c>
    </row>
    <row r="65" spans="1:15" s="2" customFormat="1" ht="48">
      <c r="A65" s="35" t="s">
        <v>5</v>
      </c>
      <c r="B65" s="35" t="s">
        <v>61</v>
      </c>
      <c r="C65" s="35" t="s">
        <v>349</v>
      </c>
      <c r="D65" s="40" t="s">
        <v>246</v>
      </c>
      <c r="E65" s="33" t="s">
        <v>29</v>
      </c>
      <c r="F65" s="41">
        <f>'6º Medição'!M65</f>
        <v>0</v>
      </c>
      <c r="G65" s="41"/>
      <c r="H65" s="41">
        <f t="shared" si="0"/>
        <v>0</v>
      </c>
      <c r="I65" s="42">
        <f>ROUND('6º Medição'!I65*0.0717,2)</f>
        <v>1.66</v>
      </c>
      <c r="J65" s="42">
        <f>'6º Medição'!J65*0.0717</f>
        <v>2.155302</v>
      </c>
      <c r="K65" s="42">
        <f t="shared" si="1"/>
        <v>0</v>
      </c>
      <c r="L65" s="42">
        <f t="shared" si="2"/>
        <v>0</v>
      </c>
      <c r="M65" s="80">
        <f t="shared" si="3"/>
        <v>0</v>
      </c>
      <c r="N65" s="84">
        <f t="shared" si="4"/>
        <v>2.155302</v>
      </c>
      <c r="O65" s="84">
        <f t="shared" si="5"/>
        <v>0</v>
      </c>
    </row>
    <row r="66" spans="1:15" s="2" customFormat="1" ht="60.75" customHeight="1">
      <c r="A66" s="35" t="s">
        <v>5</v>
      </c>
      <c r="B66" s="35" t="s">
        <v>62</v>
      </c>
      <c r="C66" s="35" t="s">
        <v>350</v>
      </c>
      <c r="D66" s="40" t="s">
        <v>248</v>
      </c>
      <c r="E66" s="33" t="s">
        <v>29</v>
      </c>
      <c r="F66" s="41">
        <f>'6º Medição'!M66</f>
        <v>324.3</v>
      </c>
      <c r="G66" s="41"/>
      <c r="H66" s="41">
        <f t="shared" si="0"/>
        <v>0</v>
      </c>
      <c r="I66" s="42">
        <f>ROUND('6º Medição'!I66*0.0717,2)</f>
        <v>1.06</v>
      </c>
      <c r="J66" s="42">
        <f>'6º Medição'!J66*0.0717</f>
        <v>1.3809420000000001</v>
      </c>
      <c r="K66" s="42">
        <f t="shared" si="1"/>
        <v>0</v>
      </c>
      <c r="L66" s="42">
        <f t="shared" si="2"/>
        <v>0</v>
      </c>
      <c r="M66" s="79">
        <f t="shared" si="3"/>
        <v>324.3</v>
      </c>
      <c r="N66" s="84">
        <f t="shared" si="4"/>
        <v>1.3809420000000001</v>
      </c>
      <c r="O66" s="84">
        <f t="shared" si="5"/>
        <v>447.83949060000003</v>
      </c>
    </row>
    <row r="67" spans="1:15" s="3" customFormat="1" ht="48">
      <c r="A67" s="35" t="s">
        <v>31</v>
      </c>
      <c r="B67" s="35">
        <v>102</v>
      </c>
      <c r="C67" s="35" t="s">
        <v>351</v>
      </c>
      <c r="D67" s="40" t="s">
        <v>249</v>
      </c>
      <c r="E67" s="33" t="s">
        <v>29</v>
      </c>
      <c r="F67" s="41">
        <f>'6º Medição'!M67</f>
        <v>67.94</v>
      </c>
      <c r="G67" s="41"/>
      <c r="H67" s="41">
        <f t="shared" si="0"/>
        <v>0</v>
      </c>
      <c r="I67" s="42">
        <f>ROUND('6º Medição'!I67*0.0717,2)</f>
        <v>3.6</v>
      </c>
      <c r="J67" s="42">
        <f>'6º Medição'!J67*0.0717</f>
        <v>4.680576</v>
      </c>
      <c r="K67" s="42">
        <f t="shared" si="1"/>
        <v>0</v>
      </c>
      <c r="L67" s="42">
        <f t="shared" si="2"/>
        <v>0</v>
      </c>
      <c r="M67" s="79">
        <f t="shared" si="3"/>
        <v>67.94</v>
      </c>
      <c r="N67" s="84">
        <f t="shared" si="4"/>
        <v>4.680576</v>
      </c>
      <c r="O67" s="84">
        <f t="shared" si="5"/>
        <v>317.99833344</v>
      </c>
    </row>
    <row r="68" spans="1:15" s="2" customFormat="1" ht="48">
      <c r="A68" s="35" t="s">
        <v>5</v>
      </c>
      <c r="B68" s="35" t="s">
        <v>63</v>
      </c>
      <c r="C68" s="35" t="s">
        <v>352</v>
      </c>
      <c r="D68" s="40" t="s">
        <v>251</v>
      </c>
      <c r="E68" s="33" t="s">
        <v>29</v>
      </c>
      <c r="F68" s="41">
        <f>'6º Medição'!M68</f>
        <v>13.88</v>
      </c>
      <c r="G68" s="41"/>
      <c r="H68" s="41">
        <f t="shared" si="0"/>
        <v>0</v>
      </c>
      <c r="I68" s="42">
        <f>ROUND('6º Medição'!I68*0.0717,2)</f>
        <v>1.05</v>
      </c>
      <c r="J68" s="42">
        <f>'6º Medição'!J68*0.0717</f>
        <v>1.3694700000000002</v>
      </c>
      <c r="K68" s="42">
        <f t="shared" si="1"/>
        <v>0</v>
      </c>
      <c r="L68" s="42">
        <f t="shared" si="2"/>
        <v>0</v>
      </c>
      <c r="M68" s="79">
        <f t="shared" si="3"/>
        <v>13.88</v>
      </c>
      <c r="N68" s="84">
        <f t="shared" si="4"/>
        <v>1.3694700000000002</v>
      </c>
      <c r="O68" s="84">
        <f t="shared" si="5"/>
        <v>19.008243600000004</v>
      </c>
    </row>
    <row r="69" spans="1:15" s="4" customFormat="1" ht="72">
      <c r="A69" s="33" t="s">
        <v>460</v>
      </c>
      <c r="B69" s="33" t="s">
        <v>462</v>
      </c>
      <c r="C69" s="35" t="s">
        <v>353</v>
      </c>
      <c r="D69" s="40" t="s">
        <v>461</v>
      </c>
      <c r="E69" s="33" t="s">
        <v>29</v>
      </c>
      <c r="F69" s="41">
        <f>'6º Medição'!M69</f>
        <v>324.29</v>
      </c>
      <c r="G69" s="41"/>
      <c r="H69" s="41">
        <f t="shared" si="0"/>
        <v>0</v>
      </c>
      <c r="I69" s="42">
        <f>ROUND('6º Medição'!I69*0.0717,2)</f>
        <v>3.58</v>
      </c>
      <c r="J69" s="42">
        <f>'6º Medição'!J69*0.0717</f>
        <v>4.658349</v>
      </c>
      <c r="K69" s="42">
        <f t="shared" si="1"/>
        <v>0</v>
      </c>
      <c r="L69" s="42">
        <f t="shared" si="2"/>
        <v>0</v>
      </c>
      <c r="M69" s="79">
        <f t="shared" si="3"/>
        <v>324.29</v>
      </c>
      <c r="N69" s="84">
        <f t="shared" si="4"/>
        <v>4.658349</v>
      </c>
      <c r="O69" s="84">
        <f t="shared" si="5"/>
        <v>1510.6559972100001</v>
      </c>
    </row>
    <row r="70" spans="1:15" s="4" customFormat="1" ht="36">
      <c r="A70" s="33" t="s">
        <v>460</v>
      </c>
      <c r="B70" s="33" t="s">
        <v>463</v>
      </c>
      <c r="C70" s="35" t="s">
        <v>354</v>
      </c>
      <c r="D70" s="40" t="s">
        <v>257</v>
      </c>
      <c r="E70" s="33" t="s">
        <v>35</v>
      </c>
      <c r="F70" s="41">
        <f>'6º Medição'!M70</f>
        <v>263.45</v>
      </c>
      <c r="G70" s="41"/>
      <c r="H70" s="41">
        <f t="shared" si="0"/>
        <v>0</v>
      </c>
      <c r="I70" s="42">
        <f>ROUND('6º Medição'!I70*0.0717,2)</f>
        <v>0.45</v>
      </c>
      <c r="J70" s="42">
        <f>'6º Medição'!J70*0.0717</f>
        <v>0.5843550000000001</v>
      </c>
      <c r="K70" s="42">
        <f t="shared" si="1"/>
        <v>0</v>
      </c>
      <c r="L70" s="42">
        <f t="shared" si="2"/>
        <v>0</v>
      </c>
      <c r="M70" s="79">
        <f t="shared" si="3"/>
        <v>263.45</v>
      </c>
      <c r="N70" s="84">
        <f t="shared" si="4"/>
        <v>0.5843550000000001</v>
      </c>
      <c r="O70" s="84">
        <f t="shared" si="5"/>
        <v>153.94832475</v>
      </c>
    </row>
    <row r="71" spans="1:15" s="4" customFormat="1" ht="29.25" customHeight="1">
      <c r="A71" s="33" t="s">
        <v>460</v>
      </c>
      <c r="B71" s="33" t="s">
        <v>464</v>
      </c>
      <c r="C71" s="35" t="s">
        <v>355</v>
      </c>
      <c r="D71" s="40" t="s">
        <v>64</v>
      </c>
      <c r="E71" s="33" t="s">
        <v>35</v>
      </c>
      <c r="F71" s="41">
        <f>'6º Medição'!M71</f>
        <v>33.85</v>
      </c>
      <c r="G71" s="41"/>
      <c r="H71" s="41">
        <f t="shared" si="0"/>
        <v>0</v>
      </c>
      <c r="I71" s="42">
        <f>ROUND('6º Medição'!I71*0.0717,2)</f>
        <v>2.26</v>
      </c>
      <c r="J71" s="42">
        <f>'6º Medição'!J71*0.0717</f>
        <v>2.934681</v>
      </c>
      <c r="K71" s="42">
        <f t="shared" si="1"/>
        <v>0</v>
      </c>
      <c r="L71" s="42">
        <f t="shared" si="2"/>
        <v>0</v>
      </c>
      <c r="M71" s="79">
        <f t="shared" si="3"/>
        <v>33.85</v>
      </c>
      <c r="N71" s="84">
        <f t="shared" si="4"/>
        <v>2.934681</v>
      </c>
      <c r="O71" s="84">
        <f t="shared" si="5"/>
        <v>99.33895185</v>
      </c>
    </row>
    <row r="72" spans="1:15" s="2" customFormat="1" ht="15">
      <c r="A72" s="33"/>
      <c r="B72" s="33"/>
      <c r="C72" s="33"/>
      <c r="D72" s="48" t="s">
        <v>66</v>
      </c>
      <c r="E72" s="33"/>
      <c r="F72" s="41">
        <f>'6º Medição'!M72</f>
        <v>0</v>
      </c>
      <c r="G72" s="41"/>
      <c r="H72" s="41">
        <f t="shared" si="0"/>
        <v>0</v>
      </c>
      <c r="I72" s="42">
        <f>ROUND('6º Medição'!I72*0.0717,2)</f>
        <v>0</v>
      </c>
      <c r="J72" s="42">
        <f>'6º Medição'!J72*0.0717</f>
        <v>0</v>
      </c>
      <c r="K72" s="42"/>
      <c r="L72" s="42">
        <f t="shared" si="2"/>
        <v>0</v>
      </c>
      <c r="M72" s="79">
        <f t="shared" si="3"/>
        <v>0</v>
      </c>
      <c r="N72" s="84">
        <f t="shared" si="4"/>
        <v>0</v>
      </c>
      <c r="O72" s="84">
        <f t="shared" si="5"/>
        <v>0</v>
      </c>
    </row>
    <row r="73" spans="1:15" s="2" customFormat="1" ht="48">
      <c r="A73" s="33" t="s">
        <v>5</v>
      </c>
      <c r="B73" s="33">
        <v>5975</v>
      </c>
      <c r="C73" s="33" t="s">
        <v>356</v>
      </c>
      <c r="D73" s="40" t="s">
        <v>259</v>
      </c>
      <c r="E73" s="33" t="s">
        <v>29</v>
      </c>
      <c r="F73" s="41">
        <f>'6º Medição'!M73</f>
        <v>0</v>
      </c>
      <c r="G73" s="41"/>
      <c r="H73" s="41">
        <f t="shared" si="0"/>
        <v>0</v>
      </c>
      <c r="I73" s="42">
        <f>ROUND('6º Medição'!I73*0.0717,2)</f>
        <v>0.23</v>
      </c>
      <c r="J73" s="42">
        <f>'6º Medição'!J73*0.0717</f>
        <v>0.30257399999999995</v>
      </c>
      <c r="K73" s="42">
        <f t="shared" si="1"/>
        <v>0</v>
      </c>
      <c r="L73" s="42">
        <f t="shared" si="2"/>
        <v>0</v>
      </c>
      <c r="M73" s="80">
        <f t="shared" si="3"/>
        <v>0</v>
      </c>
      <c r="N73" s="84">
        <f t="shared" si="4"/>
        <v>0.30257399999999995</v>
      </c>
      <c r="O73" s="84">
        <f t="shared" si="5"/>
        <v>0</v>
      </c>
    </row>
    <row r="74" spans="1:15" s="2" customFormat="1" ht="48">
      <c r="A74" s="33" t="s">
        <v>5</v>
      </c>
      <c r="B74" s="33">
        <v>5974</v>
      </c>
      <c r="C74" s="33" t="s">
        <v>357</v>
      </c>
      <c r="D74" s="40" t="s">
        <v>261</v>
      </c>
      <c r="E74" s="33" t="s">
        <v>29</v>
      </c>
      <c r="F74" s="41">
        <f>'6º Medição'!M74</f>
        <v>0</v>
      </c>
      <c r="G74" s="41"/>
      <c r="H74" s="41">
        <f t="shared" si="0"/>
        <v>0</v>
      </c>
      <c r="I74" s="42">
        <f>ROUND('6º Medição'!I74*0.0717,2)</f>
        <v>0.2</v>
      </c>
      <c r="J74" s="42">
        <f>'6º Medição'!J74*0.0717</f>
        <v>0.266007</v>
      </c>
      <c r="K74" s="42">
        <f t="shared" si="1"/>
        <v>0</v>
      </c>
      <c r="L74" s="42">
        <f t="shared" si="2"/>
        <v>0</v>
      </c>
      <c r="M74" s="80">
        <f t="shared" si="3"/>
        <v>0</v>
      </c>
      <c r="N74" s="84">
        <f t="shared" si="4"/>
        <v>0.266007</v>
      </c>
      <c r="O74" s="84">
        <f t="shared" si="5"/>
        <v>0</v>
      </c>
    </row>
    <row r="75" spans="1:15" s="2" customFormat="1" ht="48">
      <c r="A75" s="33" t="s">
        <v>5</v>
      </c>
      <c r="B75" s="33" t="s">
        <v>67</v>
      </c>
      <c r="C75" s="33" t="s">
        <v>283</v>
      </c>
      <c r="D75" s="40" t="s">
        <v>263</v>
      </c>
      <c r="E75" s="33" t="s">
        <v>29</v>
      </c>
      <c r="F75" s="41">
        <f>'6º Medição'!M75</f>
        <v>1695.136</v>
      </c>
      <c r="G75" s="83">
        <f>'7º MEDIÇÃO'!G75</f>
        <v>653</v>
      </c>
      <c r="H75" s="41">
        <f t="shared" si="0"/>
        <v>653</v>
      </c>
      <c r="I75" s="42">
        <f>ROUND('6º Medição'!I75*0.0717,2)</f>
        <v>1.1</v>
      </c>
      <c r="J75" s="42">
        <f>'6º Medição'!J75*0.0717</f>
        <v>1.4268299999999998</v>
      </c>
      <c r="K75" s="42">
        <f t="shared" si="1"/>
        <v>931.7199899999999</v>
      </c>
      <c r="L75" s="42">
        <f t="shared" si="2"/>
        <v>931.7199899999999</v>
      </c>
      <c r="M75" s="80">
        <f t="shared" si="3"/>
        <v>1042.136</v>
      </c>
      <c r="N75" s="84">
        <f t="shared" si="4"/>
        <v>1.4268299999999998</v>
      </c>
      <c r="O75" s="84">
        <f t="shared" si="5"/>
        <v>1486.9509088799998</v>
      </c>
    </row>
    <row r="76" spans="1:15" s="4" customFormat="1" ht="48">
      <c r="A76" s="33" t="s">
        <v>460</v>
      </c>
      <c r="B76" s="33" t="s">
        <v>465</v>
      </c>
      <c r="C76" s="33" t="s">
        <v>358</v>
      </c>
      <c r="D76" s="40" t="s">
        <v>265</v>
      </c>
      <c r="E76" s="33" t="s">
        <v>29</v>
      </c>
      <c r="F76" s="41">
        <f>'6º Medição'!M76</f>
        <v>264.95</v>
      </c>
      <c r="G76" s="41"/>
      <c r="H76" s="41">
        <f t="shared" si="0"/>
        <v>0</v>
      </c>
      <c r="I76" s="42">
        <f>ROUND('6º Medição'!I76*0.0717,2)</f>
        <v>2.81</v>
      </c>
      <c r="J76" s="42">
        <f>'6º Medição'!J76*0.0717</f>
        <v>3.653832</v>
      </c>
      <c r="K76" s="42">
        <f t="shared" si="1"/>
        <v>0</v>
      </c>
      <c r="L76" s="42">
        <f t="shared" si="2"/>
        <v>0</v>
      </c>
      <c r="M76" s="79">
        <f t="shared" si="3"/>
        <v>264.95</v>
      </c>
      <c r="N76" s="84">
        <f t="shared" si="4"/>
        <v>3.653832</v>
      </c>
      <c r="O76" s="84">
        <f t="shared" si="5"/>
        <v>968.0827883999999</v>
      </c>
    </row>
    <row r="77" spans="1:15" s="2" customFormat="1" ht="24">
      <c r="A77" s="33" t="s">
        <v>5</v>
      </c>
      <c r="B77" s="33" t="s">
        <v>68</v>
      </c>
      <c r="C77" s="33" t="s">
        <v>359</v>
      </c>
      <c r="D77" s="40" t="s">
        <v>69</v>
      </c>
      <c r="E77" s="33" t="s">
        <v>29</v>
      </c>
      <c r="F77" s="41">
        <f>'6º Medição'!M77</f>
        <v>885.78</v>
      </c>
      <c r="G77" s="41"/>
      <c r="H77" s="41">
        <f t="shared" si="0"/>
        <v>0</v>
      </c>
      <c r="I77" s="42">
        <f>ROUND('6º Medição'!I77*0.0717,2)</f>
        <v>0.92</v>
      </c>
      <c r="J77" s="42">
        <f>'6º Medição'!J77*0.0717</f>
        <v>1.194522</v>
      </c>
      <c r="K77" s="42">
        <f t="shared" si="1"/>
        <v>0</v>
      </c>
      <c r="L77" s="42">
        <f t="shared" si="2"/>
        <v>0</v>
      </c>
      <c r="M77" s="79">
        <f t="shared" si="3"/>
        <v>885.78</v>
      </c>
      <c r="N77" s="84">
        <f t="shared" si="4"/>
        <v>1.194522</v>
      </c>
      <c r="O77" s="84">
        <f t="shared" si="5"/>
        <v>1058.08369716</v>
      </c>
    </row>
    <row r="78" spans="1:15" s="2" customFormat="1" ht="24">
      <c r="A78" s="33" t="s">
        <v>5</v>
      </c>
      <c r="B78" s="33" t="s">
        <v>71</v>
      </c>
      <c r="C78" s="33" t="s">
        <v>360</v>
      </c>
      <c r="D78" s="40" t="s">
        <v>72</v>
      </c>
      <c r="E78" s="33" t="s">
        <v>29</v>
      </c>
      <c r="F78" s="41">
        <f>'6º Medição'!M78</f>
        <v>885.78</v>
      </c>
      <c r="G78" s="41"/>
      <c r="H78" s="41">
        <f t="shared" si="0"/>
        <v>0</v>
      </c>
      <c r="I78" s="42">
        <f>ROUND('6º Medição'!I78*0.0717,2)</f>
        <v>0.92</v>
      </c>
      <c r="J78" s="42">
        <f>'6º Medição'!J78*0.0717</f>
        <v>1.190937</v>
      </c>
      <c r="K78" s="42">
        <f t="shared" si="1"/>
        <v>0</v>
      </c>
      <c r="L78" s="42">
        <f t="shared" si="2"/>
        <v>0</v>
      </c>
      <c r="M78" s="79">
        <f t="shared" si="3"/>
        <v>885.78</v>
      </c>
      <c r="N78" s="84">
        <f t="shared" si="4"/>
        <v>1.190937</v>
      </c>
      <c r="O78" s="84">
        <f t="shared" si="5"/>
        <v>1054.9081758599998</v>
      </c>
    </row>
    <row r="79" spans="1:15" s="4" customFormat="1" ht="29.25" customHeight="1">
      <c r="A79" s="33" t="s">
        <v>460</v>
      </c>
      <c r="B79" s="33" t="s">
        <v>466</v>
      </c>
      <c r="C79" s="33" t="s">
        <v>361</v>
      </c>
      <c r="D79" s="40" t="s">
        <v>73</v>
      </c>
      <c r="E79" s="33" t="s">
        <v>35</v>
      </c>
      <c r="F79" s="41">
        <f>'6º Medição'!M79</f>
        <v>48.5</v>
      </c>
      <c r="G79" s="41"/>
      <c r="H79" s="41">
        <f t="shared" si="0"/>
        <v>0</v>
      </c>
      <c r="I79" s="42">
        <f>ROUND('6º Medição'!I79*0.0717,2)</f>
        <v>2.26</v>
      </c>
      <c r="J79" s="42">
        <f>'6º Medição'!J79*0.0717</f>
        <v>2.934681</v>
      </c>
      <c r="K79" s="42">
        <f t="shared" si="1"/>
        <v>0</v>
      </c>
      <c r="L79" s="42">
        <f t="shared" si="2"/>
        <v>0</v>
      </c>
      <c r="M79" s="79">
        <f t="shared" si="3"/>
        <v>48.5</v>
      </c>
      <c r="N79" s="84">
        <f t="shared" si="4"/>
        <v>2.934681</v>
      </c>
      <c r="O79" s="84">
        <f t="shared" si="5"/>
        <v>142.3320285</v>
      </c>
    </row>
    <row r="80" spans="1:15" s="2" customFormat="1" ht="24">
      <c r="A80" s="33" t="s">
        <v>5</v>
      </c>
      <c r="B80" s="33" t="s">
        <v>75</v>
      </c>
      <c r="C80" s="33" t="s">
        <v>362</v>
      </c>
      <c r="D80" s="40" t="s">
        <v>76</v>
      </c>
      <c r="E80" s="33" t="s">
        <v>29</v>
      </c>
      <c r="F80" s="41">
        <f>'6º Medição'!M80</f>
        <v>979.55</v>
      </c>
      <c r="G80" s="41"/>
      <c r="H80" s="41">
        <f aca="true" t="shared" si="6" ref="H80:H143">G80</f>
        <v>0</v>
      </c>
      <c r="I80" s="42">
        <f>ROUND('6º Medição'!I80*0.0717,2)</f>
        <v>1.34</v>
      </c>
      <c r="J80" s="42">
        <f>'6º Medição'!J80*0.0717</f>
        <v>1.7394420000000002</v>
      </c>
      <c r="K80" s="42">
        <f aca="true" t="shared" si="7" ref="K80:K143">J80*G80</f>
        <v>0</v>
      </c>
      <c r="L80" s="42">
        <f aca="true" t="shared" si="8" ref="L80:L143">H80*J80</f>
        <v>0</v>
      </c>
      <c r="M80" s="79">
        <f aca="true" t="shared" si="9" ref="M80:M143">F80-H80</f>
        <v>979.55</v>
      </c>
      <c r="N80" s="84">
        <f aca="true" t="shared" si="10" ref="N80:N143">J80</f>
        <v>1.7394420000000002</v>
      </c>
      <c r="O80" s="84">
        <f aca="true" t="shared" si="11" ref="O80:O143">M80*N80</f>
        <v>1703.8704111000002</v>
      </c>
    </row>
    <row r="81" spans="1:15" s="2" customFormat="1" ht="15">
      <c r="A81" s="33"/>
      <c r="B81" s="33"/>
      <c r="C81" s="33"/>
      <c r="D81" s="48" t="s">
        <v>78</v>
      </c>
      <c r="E81" s="33"/>
      <c r="F81" s="41">
        <f>'6º Medição'!M81</f>
        <v>0</v>
      </c>
      <c r="G81" s="41"/>
      <c r="H81" s="41">
        <f t="shared" si="6"/>
        <v>0</v>
      </c>
      <c r="I81" s="42">
        <f>ROUND('6º Medição'!I81*0.0717,2)</f>
        <v>0</v>
      </c>
      <c r="J81" s="42">
        <f>'6º Medição'!J81*0.0717</f>
        <v>0</v>
      </c>
      <c r="K81" s="42"/>
      <c r="L81" s="42">
        <f t="shared" si="8"/>
        <v>0</v>
      </c>
      <c r="M81" s="79">
        <f t="shared" si="9"/>
        <v>0</v>
      </c>
      <c r="N81" s="84">
        <f t="shared" si="10"/>
        <v>0</v>
      </c>
      <c r="O81" s="84">
        <f t="shared" si="11"/>
        <v>0</v>
      </c>
    </row>
    <row r="82" spans="1:15" s="2" customFormat="1" ht="48">
      <c r="A82" s="33" t="s">
        <v>5</v>
      </c>
      <c r="B82" s="33">
        <v>5975</v>
      </c>
      <c r="C82" s="33" t="s">
        <v>363</v>
      </c>
      <c r="D82" s="40" t="s">
        <v>267</v>
      </c>
      <c r="E82" s="33" t="s">
        <v>29</v>
      </c>
      <c r="F82" s="41">
        <f>'6º Medição'!M82</f>
        <v>410.33</v>
      </c>
      <c r="G82" s="41"/>
      <c r="H82" s="41">
        <f t="shared" si="6"/>
        <v>0</v>
      </c>
      <c r="I82" s="42">
        <f>ROUND('6º Medição'!I82*0.0717,2)</f>
        <v>0.23</v>
      </c>
      <c r="J82" s="42">
        <f>'6º Medição'!J82*0.0717</f>
        <v>0.30257399999999995</v>
      </c>
      <c r="K82" s="42">
        <f t="shared" si="7"/>
        <v>0</v>
      </c>
      <c r="L82" s="42">
        <f t="shared" si="8"/>
        <v>0</v>
      </c>
      <c r="M82" s="79">
        <f t="shared" si="9"/>
        <v>410.33</v>
      </c>
      <c r="N82" s="84">
        <f t="shared" si="10"/>
        <v>0.30257399999999995</v>
      </c>
      <c r="O82" s="84">
        <f t="shared" si="11"/>
        <v>124.15518941999997</v>
      </c>
    </row>
    <row r="83" spans="1:15" s="2" customFormat="1" ht="48">
      <c r="A83" s="33" t="s">
        <v>5</v>
      </c>
      <c r="B83" s="33" t="s">
        <v>79</v>
      </c>
      <c r="C83" s="33" t="s">
        <v>364</v>
      </c>
      <c r="D83" s="40" t="s">
        <v>269</v>
      </c>
      <c r="E83" s="33" t="s">
        <v>29</v>
      </c>
      <c r="F83" s="41">
        <f>'6º Medição'!M83</f>
        <v>410.33</v>
      </c>
      <c r="G83" s="41"/>
      <c r="H83" s="41">
        <f t="shared" si="6"/>
        <v>0</v>
      </c>
      <c r="I83" s="42">
        <f>ROUND('6º Medição'!I83*0.0717,2)</f>
        <v>1.1</v>
      </c>
      <c r="J83" s="42">
        <f>'6º Medição'!J83*0.0717</f>
        <v>1.4268299999999998</v>
      </c>
      <c r="K83" s="42">
        <f t="shared" si="7"/>
        <v>0</v>
      </c>
      <c r="L83" s="42">
        <f t="shared" si="8"/>
        <v>0</v>
      </c>
      <c r="M83" s="79">
        <f t="shared" si="9"/>
        <v>410.33</v>
      </c>
      <c r="N83" s="84">
        <f t="shared" si="10"/>
        <v>1.4268299999999998</v>
      </c>
      <c r="O83" s="84">
        <f t="shared" si="11"/>
        <v>585.4711538999999</v>
      </c>
    </row>
    <row r="84" spans="1:15" s="2" customFormat="1" ht="24">
      <c r="A84" s="33" t="s">
        <v>5</v>
      </c>
      <c r="B84" s="33" t="s">
        <v>80</v>
      </c>
      <c r="C84" s="33" t="s">
        <v>365</v>
      </c>
      <c r="D84" s="40" t="s">
        <v>81</v>
      </c>
      <c r="E84" s="33" t="s">
        <v>29</v>
      </c>
      <c r="F84" s="41">
        <f>'6º Medição'!M84</f>
        <v>362.33</v>
      </c>
      <c r="G84" s="41"/>
      <c r="H84" s="41">
        <f t="shared" si="6"/>
        <v>0</v>
      </c>
      <c r="I84" s="42">
        <f>ROUND('6º Medição'!I84*0.0717,2)</f>
        <v>0.92</v>
      </c>
      <c r="J84" s="42">
        <f>'6º Medição'!J84*0.0717</f>
        <v>1.194522</v>
      </c>
      <c r="K84" s="42">
        <f t="shared" si="7"/>
        <v>0</v>
      </c>
      <c r="L84" s="42">
        <f t="shared" si="8"/>
        <v>0</v>
      </c>
      <c r="M84" s="79">
        <f t="shared" si="9"/>
        <v>362.33</v>
      </c>
      <c r="N84" s="84">
        <f t="shared" si="10"/>
        <v>1.194522</v>
      </c>
      <c r="O84" s="84">
        <f t="shared" si="11"/>
        <v>432.81115626</v>
      </c>
    </row>
    <row r="85" spans="1:15" s="2" customFormat="1" ht="24">
      <c r="A85" s="33" t="s">
        <v>5</v>
      </c>
      <c r="B85" s="33" t="s">
        <v>71</v>
      </c>
      <c r="C85" s="33" t="s">
        <v>366</v>
      </c>
      <c r="D85" s="40" t="s">
        <v>72</v>
      </c>
      <c r="E85" s="33" t="s">
        <v>29</v>
      </c>
      <c r="F85" s="41">
        <f>'6º Medição'!M85</f>
        <v>362.33</v>
      </c>
      <c r="G85" s="41"/>
      <c r="H85" s="41">
        <f t="shared" si="6"/>
        <v>0</v>
      </c>
      <c r="I85" s="42">
        <f>ROUND('6º Medição'!I85*0.0717,2)</f>
        <v>0.92</v>
      </c>
      <c r="J85" s="42">
        <f>'6º Medição'!J85*0.0717</f>
        <v>1.190937</v>
      </c>
      <c r="K85" s="42">
        <f t="shared" si="7"/>
        <v>0</v>
      </c>
      <c r="L85" s="42">
        <f t="shared" si="8"/>
        <v>0</v>
      </c>
      <c r="M85" s="79">
        <f t="shared" si="9"/>
        <v>362.33</v>
      </c>
      <c r="N85" s="84">
        <f t="shared" si="10"/>
        <v>1.190937</v>
      </c>
      <c r="O85" s="84">
        <f t="shared" si="11"/>
        <v>431.51220320999994</v>
      </c>
    </row>
    <row r="86" spans="1:15" s="2" customFormat="1" ht="24">
      <c r="A86" s="33" t="s">
        <v>5</v>
      </c>
      <c r="B86" s="33" t="s">
        <v>75</v>
      </c>
      <c r="C86" s="33" t="s">
        <v>367</v>
      </c>
      <c r="D86" s="40" t="s">
        <v>76</v>
      </c>
      <c r="E86" s="33" t="s">
        <v>29</v>
      </c>
      <c r="F86" s="41">
        <f>'6º Medição'!M86</f>
        <v>50.55</v>
      </c>
      <c r="G86" s="41"/>
      <c r="H86" s="41">
        <f t="shared" si="6"/>
        <v>0</v>
      </c>
      <c r="I86" s="42">
        <f>ROUND('6º Medição'!I86*0.0717,2)</f>
        <v>1.34</v>
      </c>
      <c r="J86" s="42">
        <f>'6º Medição'!J86*0.0717</f>
        <v>1.7394420000000002</v>
      </c>
      <c r="K86" s="42">
        <f t="shared" si="7"/>
        <v>0</v>
      </c>
      <c r="L86" s="42">
        <f t="shared" si="8"/>
        <v>0</v>
      </c>
      <c r="M86" s="79">
        <f t="shared" si="9"/>
        <v>50.55</v>
      </c>
      <c r="N86" s="84">
        <f t="shared" si="10"/>
        <v>1.7394420000000002</v>
      </c>
      <c r="O86" s="84">
        <f t="shared" si="11"/>
        <v>87.92879310000001</v>
      </c>
    </row>
    <row r="87" spans="1:15" s="2" customFormat="1" ht="24">
      <c r="A87" s="33" t="s">
        <v>5</v>
      </c>
      <c r="B87" s="33" t="s">
        <v>84</v>
      </c>
      <c r="C87" s="33" t="s">
        <v>368</v>
      </c>
      <c r="D87" s="40" t="s">
        <v>85</v>
      </c>
      <c r="E87" s="33" t="s">
        <v>29</v>
      </c>
      <c r="F87" s="41">
        <f>'6º Medição'!M87</f>
        <v>2.55</v>
      </c>
      <c r="G87" s="41"/>
      <c r="H87" s="41">
        <f t="shared" si="6"/>
        <v>0</v>
      </c>
      <c r="I87" s="42">
        <f>ROUND('6º Medição'!I87*0.0717,2)</f>
        <v>3.05</v>
      </c>
      <c r="J87" s="42">
        <f>'6º Medição'!J87*0.0717</f>
        <v>3.964293</v>
      </c>
      <c r="K87" s="42">
        <f t="shared" si="7"/>
        <v>0</v>
      </c>
      <c r="L87" s="42">
        <f t="shared" si="8"/>
        <v>0</v>
      </c>
      <c r="M87" s="79">
        <f t="shared" si="9"/>
        <v>2.55</v>
      </c>
      <c r="N87" s="84">
        <f t="shared" si="10"/>
        <v>3.964293</v>
      </c>
      <c r="O87" s="84">
        <f t="shared" si="11"/>
        <v>10.108947149999999</v>
      </c>
    </row>
    <row r="88" spans="1:15" s="2" customFormat="1" ht="15">
      <c r="A88" s="90"/>
      <c r="B88" s="91"/>
      <c r="C88" s="91"/>
      <c r="D88" s="91"/>
      <c r="E88" s="91"/>
      <c r="F88" s="41">
        <f>'6º Medição'!M88</f>
        <v>0</v>
      </c>
      <c r="G88" s="57"/>
      <c r="H88" s="41">
        <f t="shared" si="6"/>
        <v>0</v>
      </c>
      <c r="I88" s="42">
        <f>ROUND('6º Medição'!I88*0.0717,2)</f>
        <v>0</v>
      </c>
      <c r="J88" s="42">
        <f>'6º Medição'!J88*0.0717</f>
        <v>0</v>
      </c>
      <c r="K88" s="42"/>
      <c r="L88" s="42">
        <f t="shared" si="8"/>
        <v>0</v>
      </c>
      <c r="M88" s="79">
        <f t="shared" si="9"/>
        <v>0</v>
      </c>
      <c r="N88" s="84">
        <f t="shared" si="10"/>
        <v>0</v>
      </c>
      <c r="O88" s="84">
        <f t="shared" si="11"/>
        <v>0</v>
      </c>
    </row>
    <row r="89" spans="1:15" s="2" customFormat="1" ht="15">
      <c r="A89" s="47"/>
      <c r="B89" s="34"/>
      <c r="C89" s="43">
        <v>8</v>
      </c>
      <c r="D89" s="44" t="s">
        <v>87</v>
      </c>
      <c r="E89" s="34"/>
      <c r="F89" s="41">
        <f>'6º Medição'!M89</f>
        <v>0</v>
      </c>
      <c r="G89" s="45"/>
      <c r="H89" s="41">
        <f t="shared" si="6"/>
        <v>0</v>
      </c>
      <c r="I89" s="42">
        <f>ROUND('6º Medição'!I89*0.0717,2)</f>
        <v>0</v>
      </c>
      <c r="J89" s="42">
        <f>'6º Medição'!J89*0.0717</f>
        <v>0</v>
      </c>
      <c r="K89" s="42"/>
      <c r="L89" s="42">
        <f t="shared" si="8"/>
        <v>0</v>
      </c>
      <c r="M89" s="79">
        <f t="shared" si="9"/>
        <v>0</v>
      </c>
      <c r="N89" s="84">
        <f t="shared" si="10"/>
        <v>0</v>
      </c>
      <c r="O89" s="84">
        <f t="shared" si="11"/>
        <v>0</v>
      </c>
    </row>
    <row r="90" spans="1:15" s="2" customFormat="1" ht="15">
      <c r="A90" s="34"/>
      <c r="B90" s="34"/>
      <c r="C90" s="37"/>
      <c r="D90" s="44" t="s">
        <v>88</v>
      </c>
      <c r="E90" s="34"/>
      <c r="F90" s="41">
        <f>'6º Medição'!M90</f>
        <v>0</v>
      </c>
      <c r="G90" s="45"/>
      <c r="H90" s="41">
        <f t="shared" si="6"/>
        <v>0</v>
      </c>
      <c r="I90" s="42">
        <f>ROUND('6º Medição'!I90*0.0717,2)</f>
        <v>0</v>
      </c>
      <c r="J90" s="42">
        <f>'6º Medição'!J90*0.0717</f>
        <v>0</v>
      </c>
      <c r="K90" s="42"/>
      <c r="L90" s="42">
        <f t="shared" si="8"/>
        <v>0</v>
      </c>
      <c r="M90" s="79">
        <f t="shared" si="9"/>
        <v>0</v>
      </c>
      <c r="N90" s="84">
        <f t="shared" si="10"/>
        <v>0</v>
      </c>
      <c r="O90" s="84">
        <f t="shared" si="11"/>
        <v>0</v>
      </c>
    </row>
    <row r="91" spans="1:15" s="2" customFormat="1" ht="48">
      <c r="A91" s="33" t="s">
        <v>5</v>
      </c>
      <c r="B91" s="33" t="s">
        <v>89</v>
      </c>
      <c r="C91" s="33" t="s">
        <v>369</v>
      </c>
      <c r="D91" s="40" t="s">
        <v>270</v>
      </c>
      <c r="E91" s="33" t="s">
        <v>11</v>
      </c>
      <c r="F91" s="41">
        <f>'6º Medição'!M91</f>
        <v>7</v>
      </c>
      <c r="G91" s="41"/>
      <c r="H91" s="41">
        <f t="shared" si="6"/>
        <v>0</v>
      </c>
      <c r="I91" s="42">
        <f>ROUND('6º Medição'!I91*0.0717,2)</f>
        <v>19.15</v>
      </c>
      <c r="J91" s="42">
        <f>'6º Medição'!J91*0.0717</f>
        <v>24.889937999999997</v>
      </c>
      <c r="K91" s="42">
        <f t="shared" si="7"/>
        <v>0</v>
      </c>
      <c r="L91" s="42">
        <f t="shared" si="8"/>
        <v>0</v>
      </c>
      <c r="M91" s="79">
        <f t="shared" si="9"/>
        <v>7</v>
      </c>
      <c r="N91" s="84">
        <f t="shared" si="10"/>
        <v>24.889937999999997</v>
      </c>
      <c r="O91" s="84">
        <f t="shared" si="11"/>
        <v>174.22956599999998</v>
      </c>
    </row>
    <row r="92" spans="1:15" s="2" customFormat="1" ht="48">
      <c r="A92" s="33" t="s">
        <v>5</v>
      </c>
      <c r="B92" s="33" t="s">
        <v>90</v>
      </c>
      <c r="C92" s="33" t="s">
        <v>370</v>
      </c>
      <c r="D92" s="40" t="s">
        <v>504</v>
      </c>
      <c r="E92" s="33" t="s">
        <v>11</v>
      </c>
      <c r="F92" s="41">
        <f>'6º Medição'!M92</f>
        <v>15</v>
      </c>
      <c r="G92" s="41"/>
      <c r="H92" s="41">
        <f t="shared" si="6"/>
        <v>0</v>
      </c>
      <c r="I92" s="42">
        <f>ROUND('6º Medição'!I92*0.0717,2)</f>
        <v>21.25</v>
      </c>
      <c r="J92" s="42">
        <f>'6º Medição'!J92*0.0717</f>
        <v>27.630312</v>
      </c>
      <c r="K92" s="42">
        <f t="shared" si="7"/>
        <v>0</v>
      </c>
      <c r="L92" s="42">
        <f t="shared" si="8"/>
        <v>0</v>
      </c>
      <c r="M92" s="79">
        <f t="shared" si="9"/>
        <v>15</v>
      </c>
      <c r="N92" s="84">
        <f t="shared" si="10"/>
        <v>27.630312</v>
      </c>
      <c r="O92" s="84">
        <f t="shared" si="11"/>
        <v>414.45468</v>
      </c>
    </row>
    <row r="93" spans="1:15" s="4" customFormat="1" ht="48">
      <c r="A93" s="33" t="s">
        <v>460</v>
      </c>
      <c r="B93" s="33" t="s">
        <v>469</v>
      </c>
      <c r="C93" s="33" t="s">
        <v>371</v>
      </c>
      <c r="D93" s="40" t="s">
        <v>505</v>
      </c>
      <c r="E93" s="33" t="s">
        <v>11</v>
      </c>
      <c r="F93" s="41">
        <f>'6º Medição'!M93</f>
        <v>1</v>
      </c>
      <c r="G93" s="41"/>
      <c r="H93" s="41">
        <f t="shared" si="6"/>
        <v>0</v>
      </c>
      <c r="I93" s="42">
        <f>ROUND('6º Medição'!I93*0.0717,2)</f>
        <v>23.36</v>
      </c>
      <c r="J93" s="42">
        <f>'6º Medição'!J93*0.0717</f>
        <v>30.370686</v>
      </c>
      <c r="K93" s="42">
        <f t="shared" si="7"/>
        <v>0</v>
      </c>
      <c r="L93" s="42">
        <f t="shared" si="8"/>
        <v>0</v>
      </c>
      <c r="M93" s="79">
        <f t="shared" si="9"/>
        <v>1</v>
      </c>
      <c r="N93" s="84">
        <f t="shared" si="10"/>
        <v>30.370686</v>
      </c>
      <c r="O93" s="84">
        <f t="shared" si="11"/>
        <v>30.370686</v>
      </c>
    </row>
    <row r="94" spans="1:15" s="2" customFormat="1" ht="36">
      <c r="A94" s="33" t="s">
        <v>5</v>
      </c>
      <c r="B94" s="33" t="s">
        <v>91</v>
      </c>
      <c r="C94" s="33" t="s">
        <v>372</v>
      </c>
      <c r="D94" s="40" t="s">
        <v>272</v>
      </c>
      <c r="E94" s="33" t="s">
        <v>11</v>
      </c>
      <c r="F94" s="41">
        <f>'6º Medição'!M94</f>
        <v>0</v>
      </c>
      <c r="G94" s="41"/>
      <c r="H94" s="41">
        <f t="shared" si="6"/>
        <v>0</v>
      </c>
      <c r="I94" s="42">
        <f>ROUND('6º Medição'!I94*0.0717,2)</f>
        <v>4.3</v>
      </c>
      <c r="J94" s="42">
        <f>'6º Medição'!J94*0.0717</f>
        <v>5.594034</v>
      </c>
      <c r="K94" s="42">
        <f t="shared" si="7"/>
        <v>0</v>
      </c>
      <c r="L94" s="42">
        <f t="shared" si="8"/>
        <v>0</v>
      </c>
      <c r="M94" s="79">
        <f t="shared" si="9"/>
        <v>0</v>
      </c>
      <c r="N94" s="84">
        <f t="shared" si="10"/>
        <v>5.594034</v>
      </c>
      <c r="O94" s="84">
        <f t="shared" si="11"/>
        <v>0</v>
      </c>
    </row>
    <row r="95" spans="1:15" s="4" customFormat="1" ht="48">
      <c r="A95" s="33" t="s">
        <v>460</v>
      </c>
      <c r="B95" s="33" t="s">
        <v>468</v>
      </c>
      <c r="C95" s="33" t="s">
        <v>373</v>
      </c>
      <c r="D95" s="40" t="s">
        <v>506</v>
      </c>
      <c r="E95" s="33" t="s">
        <v>11</v>
      </c>
      <c r="F95" s="41">
        <f>'6º Medição'!M95</f>
        <v>1</v>
      </c>
      <c r="G95" s="41"/>
      <c r="H95" s="41">
        <f t="shared" si="6"/>
        <v>0</v>
      </c>
      <c r="I95" s="42">
        <f>ROUND('6º Medição'!I95*0.0717,2)</f>
        <v>22.66</v>
      </c>
      <c r="J95" s="42">
        <f>'6º Medição'!J95*0.0717</f>
        <v>29.457227999999997</v>
      </c>
      <c r="K95" s="42">
        <f t="shared" si="7"/>
        <v>0</v>
      </c>
      <c r="L95" s="42">
        <f t="shared" si="8"/>
        <v>0</v>
      </c>
      <c r="M95" s="79">
        <f t="shared" si="9"/>
        <v>1</v>
      </c>
      <c r="N95" s="84">
        <f t="shared" si="10"/>
        <v>29.457227999999997</v>
      </c>
      <c r="O95" s="84">
        <f t="shared" si="11"/>
        <v>29.457227999999997</v>
      </c>
    </row>
    <row r="96" spans="1:15" s="4" customFormat="1" ht="48">
      <c r="A96" s="33" t="s">
        <v>460</v>
      </c>
      <c r="B96" s="33" t="s">
        <v>467</v>
      </c>
      <c r="C96" s="33" t="s">
        <v>374</v>
      </c>
      <c r="D96" s="40" t="s">
        <v>507</v>
      </c>
      <c r="E96" s="33" t="s">
        <v>11</v>
      </c>
      <c r="F96" s="41">
        <f>'6º Medição'!M96</f>
        <v>2</v>
      </c>
      <c r="G96" s="41"/>
      <c r="H96" s="41">
        <f t="shared" si="6"/>
        <v>0</v>
      </c>
      <c r="I96" s="42">
        <f>ROUND('6º Medição'!I96*0.0717,2)</f>
        <v>24.77</v>
      </c>
      <c r="J96" s="42">
        <f>'6º Medição'!J96*0.0717</f>
        <v>32.197602</v>
      </c>
      <c r="K96" s="42">
        <f t="shared" si="7"/>
        <v>0</v>
      </c>
      <c r="L96" s="42">
        <f t="shared" si="8"/>
        <v>0</v>
      </c>
      <c r="M96" s="79">
        <f t="shared" si="9"/>
        <v>2</v>
      </c>
      <c r="N96" s="84">
        <f t="shared" si="10"/>
        <v>32.197602</v>
      </c>
      <c r="O96" s="84">
        <f t="shared" si="11"/>
        <v>64.395204</v>
      </c>
    </row>
    <row r="97" spans="1:15" s="4" customFormat="1" ht="48">
      <c r="A97" s="33" t="s">
        <v>460</v>
      </c>
      <c r="B97" s="33" t="s">
        <v>470</v>
      </c>
      <c r="C97" s="33" t="s">
        <v>375</v>
      </c>
      <c r="D97" s="40" t="s">
        <v>508</v>
      </c>
      <c r="E97" s="33" t="s">
        <v>11</v>
      </c>
      <c r="F97" s="41">
        <f>'6º Medição'!M97</f>
        <v>1</v>
      </c>
      <c r="G97" s="41"/>
      <c r="H97" s="41">
        <f t="shared" si="6"/>
        <v>0</v>
      </c>
      <c r="I97" s="42">
        <f>ROUND('6º Medição'!I97*0.0717,2)</f>
        <v>28.28</v>
      </c>
      <c r="J97" s="42">
        <f>'6º Medição'!J97*0.0717</f>
        <v>36.764891999999996</v>
      </c>
      <c r="K97" s="42">
        <f t="shared" si="7"/>
        <v>0</v>
      </c>
      <c r="L97" s="42">
        <f t="shared" si="8"/>
        <v>0</v>
      </c>
      <c r="M97" s="79">
        <f t="shared" si="9"/>
        <v>1</v>
      </c>
      <c r="N97" s="84">
        <f t="shared" si="10"/>
        <v>36.764891999999996</v>
      </c>
      <c r="O97" s="84">
        <f t="shared" si="11"/>
        <v>36.764891999999996</v>
      </c>
    </row>
    <row r="98" spans="1:15" s="2" customFormat="1" ht="48">
      <c r="A98" s="33" t="s">
        <v>5</v>
      </c>
      <c r="B98" s="33" t="s">
        <v>92</v>
      </c>
      <c r="C98" s="33" t="s">
        <v>376</v>
      </c>
      <c r="D98" s="40" t="s">
        <v>273</v>
      </c>
      <c r="E98" s="33" t="s">
        <v>29</v>
      </c>
      <c r="F98" s="41">
        <f>'6º Medição'!M98</f>
        <v>150.57</v>
      </c>
      <c r="G98" s="41"/>
      <c r="H98" s="41">
        <f t="shared" si="6"/>
        <v>0</v>
      </c>
      <c r="I98" s="42">
        <f>ROUND('6º Medição'!I98*0.0717,2)</f>
        <v>1.06</v>
      </c>
      <c r="J98" s="42">
        <f>'6º Medição'!J98*0.0717</f>
        <v>1.3809420000000001</v>
      </c>
      <c r="K98" s="42">
        <f t="shared" si="7"/>
        <v>0</v>
      </c>
      <c r="L98" s="42">
        <f t="shared" si="8"/>
        <v>0</v>
      </c>
      <c r="M98" s="79">
        <f t="shared" si="9"/>
        <v>150.57</v>
      </c>
      <c r="N98" s="84">
        <f t="shared" si="10"/>
        <v>1.3809420000000001</v>
      </c>
      <c r="O98" s="84">
        <f t="shared" si="11"/>
        <v>207.92843694</v>
      </c>
    </row>
    <row r="99" spans="1:15" s="2" customFormat="1" ht="15">
      <c r="A99" s="33"/>
      <c r="B99" s="33"/>
      <c r="C99" s="33"/>
      <c r="D99" s="48" t="s">
        <v>93</v>
      </c>
      <c r="E99" s="33"/>
      <c r="F99" s="41">
        <f>'6º Medição'!M99</f>
        <v>0</v>
      </c>
      <c r="G99" s="41"/>
      <c r="H99" s="41">
        <f t="shared" si="6"/>
        <v>0</v>
      </c>
      <c r="I99" s="42">
        <f>ROUND('6º Medição'!I99*0.0717,2)</f>
        <v>0</v>
      </c>
      <c r="J99" s="42">
        <f>'6º Medição'!J99*0.0717</f>
        <v>0</v>
      </c>
      <c r="K99" s="42">
        <f t="shared" si="7"/>
        <v>0</v>
      </c>
      <c r="L99" s="42">
        <f t="shared" si="8"/>
        <v>0</v>
      </c>
      <c r="M99" s="79">
        <f t="shared" si="9"/>
        <v>0</v>
      </c>
      <c r="N99" s="84">
        <f t="shared" si="10"/>
        <v>0</v>
      </c>
      <c r="O99" s="84">
        <f t="shared" si="11"/>
        <v>0</v>
      </c>
    </row>
    <row r="100" spans="1:15" s="2" customFormat="1" ht="24">
      <c r="A100" s="33" t="s">
        <v>5</v>
      </c>
      <c r="B100" s="33" t="s">
        <v>94</v>
      </c>
      <c r="C100" s="33" t="s">
        <v>377</v>
      </c>
      <c r="D100" s="40" t="s">
        <v>95</v>
      </c>
      <c r="E100" s="33" t="s">
        <v>29</v>
      </c>
      <c r="F100" s="41">
        <f>'6º Medição'!M100</f>
        <v>41.2</v>
      </c>
      <c r="G100" s="41"/>
      <c r="H100" s="41">
        <f t="shared" si="6"/>
        <v>0</v>
      </c>
      <c r="I100" s="42">
        <f>ROUND('6º Medição'!I100*0.0717,2)</f>
        <v>29.57</v>
      </c>
      <c r="J100" s="42">
        <f>'6º Medição'!J100*0.0717</f>
        <v>38.439087</v>
      </c>
      <c r="K100" s="42">
        <f t="shared" si="7"/>
        <v>0</v>
      </c>
      <c r="L100" s="42">
        <f t="shared" si="8"/>
        <v>0</v>
      </c>
      <c r="M100" s="79">
        <f t="shared" si="9"/>
        <v>41.2</v>
      </c>
      <c r="N100" s="84">
        <f t="shared" si="10"/>
        <v>38.439087</v>
      </c>
      <c r="O100" s="84">
        <f t="shared" si="11"/>
        <v>1583.6903844</v>
      </c>
    </row>
    <row r="101" spans="1:15" s="4" customFormat="1" ht="24">
      <c r="A101" s="33" t="s">
        <v>460</v>
      </c>
      <c r="B101" s="33" t="s">
        <v>471</v>
      </c>
      <c r="C101" s="33" t="s">
        <v>378</v>
      </c>
      <c r="D101" s="40" t="s">
        <v>97</v>
      </c>
      <c r="E101" s="33" t="s">
        <v>29</v>
      </c>
      <c r="F101" s="41">
        <f>'6º Medição'!M101</f>
        <v>0.8</v>
      </c>
      <c r="G101" s="41"/>
      <c r="H101" s="41">
        <f t="shared" si="6"/>
        <v>0</v>
      </c>
      <c r="I101" s="42">
        <f>ROUND('6º Medição'!I101*0.0717,2)</f>
        <v>28.16</v>
      </c>
      <c r="J101" s="42">
        <f>'6º Medição'!J101*0.0717</f>
        <v>36.612171</v>
      </c>
      <c r="K101" s="42">
        <f t="shared" si="7"/>
        <v>0</v>
      </c>
      <c r="L101" s="42">
        <f t="shared" si="8"/>
        <v>0</v>
      </c>
      <c r="M101" s="79">
        <f t="shared" si="9"/>
        <v>0.8</v>
      </c>
      <c r="N101" s="84">
        <f t="shared" si="10"/>
        <v>36.612171</v>
      </c>
      <c r="O101" s="84">
        <f t="shared" si="11"/>
        <v>29.2897368</v>
      </c>
    </row>
    <row r="102" spans="1:15" s="2" customFormat="1" ht="24">
      <c r="A102" s="33" t="s">
        <v>5</v>
      </c>
      <c r="B102" s="33" t="s">
        <v>99</v>
      </c>
      <c r="C102" s="33" t="s">
        <v>379</v>
      </c>
      <c r="D102" s="40" t="s">
        <v>100</v>
      </c>
      <c r="E102" s="33" t="s">
        <v>29</v>
      </c>
      <c r="F102" s="41">
        <f>'6º Medição'!M102</f>
        <v>15.57</v>
      </c>
      <c r="G102" s="41"/>
      <c r="H102" s="41">
        <f t="shared" si="6"/>
        <v>0</v>
      </c>
      <c r="I102" s="42">
        <f>ROUND('6º Medição'!I102*0.0717,2)</f>
        <v>29.57</v>
      </c>
      <c r="J102" s="42">
        <f>'6º Medição'!J102*0.0717</f>
        <v>38.439087</v>
      </c>
      <c r="K102" s="42">
        <f t="shared" si="7"/>
        <v>0</v>
      </c>
      <c r="L102" s="42">
        <f t="shared" si="8"/>
        <v>0</v>
      </c>
      <c r="M102" s="79">
        <f t="shared" si="9"/>
        <v>15.57</v>
      </c>
      <c r="N102" s="84">
        <f t="shared" si="10"/>
        <v>38.439087</v>
      </c>
      <c r="O102" s="84">
        <f t="shared" si="11"/>
        <v>598.49658459</v>
      </c>
    </row>
    <row r="103" spans="1:15" s="4" customFormat="1" ht="15">
      <c r="A103" s="33"/>
      <c r="B103" s="33"/>
      <c r="C103" s="33" t="s">
        <v>380</v>
      </c>
      <c r="D103" s="48" t="s">
        <v>102</v>
      </c>
      <c r="E103" s="33"/>
      <c r="F103" s="41">
        <f>'6º Medição'!M103</f>
        <v>0</v>
      </c>
      <c r="G103" s="41"/>
      <c r="H103" s="41">
        <f t="shared" si="6"/>
        <v>0</v>
      </c>
      <c r="I103" s="42">
        <f>ROUND('6º Medição'!I103*0.0717,2)</f>
        <v>0</v>
      </c>
      <c r="J103" s="42">
        <f>'6º Medição'!J103*0.0717</f>
        <v>0</v>
      </c>
      <c r="K103" s="42"/>
      <c r="L103" s="42">
        <f t="shared" si="8"/>
        <v>0</v>
      </c>
      <c r="M103" s="79">
        <f t="shared" si="9"/>
        <v>0</v>
      </c>
      <c r="N103" s="84">
        <f t="shared" si="10"/>
        <v>0</v>
      </c>
      <c r="O103" s="84">
        <f t="shared" si="11"/>
        <v>0</v>
      </c>
    </row>
    <row r="104" spans="1:15" s="3" customFormat="1" ht="24">
      <c r="A104" s="33" t="s">
        <v>31</v>
      </c>
      <c r="B104" s="33">
        <v>263</v>
      </c>
      <c r="C104" s="33" t="s">
        <v>381</v>
      </c>
      <c r="D104" s="40" t="s">
        <v>103</v>
      </c>
      <c r="E104" s="33" t="s">
        <v>29</v>
      </c>
      <c r="F104" s="41">
        <f>'6º Medição'!M104</f>
        <v>17.43</v>
      </c>
      <c r="G104" s="41"/>
      <c r="H104" s="41">
        <f t="shared" si="6"/>
        <v>0</v>
      </c>
      <c r="I104" s="42">
        <f>ROUND('6º Medição'!I104*0.0717,2)</f>
        <v>15.52</v>
      </c>
      <c r="J104" s="42">
        <f>'6º Medição'!J104*0.0717</f>
        <v>20.169927</v>
      </c>
      <c r="K104" s="42">
        <f t="shared" si="7"/>
        <v>0</v>
      </c>
      <c r="L104" s="42">
        <f t="shared" si="8"/>
        <v>0</v>
      </c>
      <c r="M104" s="79">
        <f t="shared" si="9"/>
        <v>17.43</v>
      </c>
      <c r="N104" s="84">
        <f t="shared" si="10"/>
        <v>20.169927</v>
      </c>
      <c r="O104" s="84">
        <f t="shared" si="11"/>
        <v>351.56182761</v>
      </c>
    </row>
    <row r="105" spans="1:15" s="2" customFormat="1" ht="24">
      <c r="A105" s="33" t="s">
        <v>5</v>
      </c>
      <c r="B105" s="33">
        <v>72116</v>
      </c>
      <c r="C105" s="33" t="s">
        <v>382</v>
      </c>
      <c r="D105" s="40" t="s">
        <v>105</v>
      </c>
      <c r="E105" s="33" t="s">
        <v>29</v>
      </c>
      <c r="F105" s="41">
        <f>'6º Medição'!M105</f>
        <v>41.2</v>
      </c>
      <c r="G105" s="41"/>
      <c r="H105" s="41">
        <f t="shared" si="6"/>
        <v>0</v>
      </c>
      <c r="I105" s="42">
        <f>ROUND('6º Medição'!I105*0.0717,2)</f>
        <v>2.82</v>
      </c>
      <c r="J105" s="42">
        <f>'6º Medição'!J105*0.0717</f>
        <v>3.672474</v>
      </c>
      <c r="K105" s="42">
        <f t="shared" si="7"/>
        <v>0</v>
      </c>
      <c r="L105" s="42">
        <f t="shared" si="8"/>
        <v>0</v>
      </c>
      <c r="M105" s="79">
        <f t="shared" si="9"/>
        <v>41.2</v>
      </c>
      <c r="N105" s="84">
        <f t="shared" si="10"/>
        <v>3.672474</v>
      </c>
      <c r="O105" s="84">
        <f t="shared" si="11"/>
        <v>151.3059288</v>
      </c>
    </row>
    <row r="106" spans="1:15" s="4" customFormat="1" ht="27" customHeight="1">
      <c r="A106" s="33" t="s">
        <v>460</v>
      </c>
      <c r="B106" s="33" t="s">
        <v>472</v>
      </c>
      <c r="C106" s="33" t="s">
        <v>383</v>
      </c>
      <c r="D106" s="40" t="s">
        <v>106</v>
      </c>
      <c r="E106" s="33" t="s">
        <v>29</v>
      </c>
      <c r="F106" s="41">
        <f>'6º Medição'!M106</f>
        <v>3.64</v>
      </c>
      <c r="G106" s="41"/>
      <c r="H106" s="41">
        <f t="shared" si="6"/>
        <v>0</v>
      </c>
      <c r="I106" s="42">
        <f>ROUND('6º Medição'!I106*0.0717,2)</f>
        <v>8.8</v>
      </c>
      <c r="J106" s="42">
        <f>'6º Medição'!J106*0.0717</f>
        <v>11.436867</v>
      </c>
      <c r="K106" s="42">
        <f t="shared" si="7"/>
        <v>0</v>
      </c>
      <c r="L106" s="42">
        <f t="shared" si="8"/>
        <v>0</v>
      </c>
      <c r="M106" s="79">
        <f t="shared" si="9"/>
        <v>3.64</v>
      </c>
      <c r="N106" s="84">
        <f t="shared" si="10"/>
        <v>11.436867</v>
      </c>
      <c r="O106" s="84">
        <f t="shared" si="11"/>
        <v>41.63019588</v>
      </c>
    </row>
    <row r="107" spans="1:15" s="4" customFormat="1" ht="15">
      <c r="A107" s="33"/>
      <c r="B107" s="33"/>
      <c r="C107" s="33"/>
      <c r="D107" s="40"/>
      <c r="E107" s="33"/>
      <c r="F107" s="41">
        <f>'6º Medição'!M107</f>
        <v>0</v>
      </c>
      <c r="G107" s="41"/>
      <c r="H107" s="41">
        <f t="shared" si="6"/>
        <v>0</v>
      </c>
      <c r="I107" s="42">
        <f>ROUND('6º Medição'!I107*0.0717,2)</f>
        <v>0</v>
      </c>
      <c r="J107" s="42">
        <f>'6º Medição'!J107*0.0717</f>
        <v>0</v>
      </c>
      <c r="K107" s="42"/>
      <c r="L107" s="42">
        <f t="shared" si="8"/>
        <v>0</v>
      </c>
      <c r="M107" s="79">
        <f t="shared" si="9"/>
        <v>0</v>
      </c>
      <c r="N107" s="84">
        <f t="shared" si="10"/>
        <v>0</v>
      </c>
      <c r="O107" s="84">
        <f t="shared" si="11"/>
        <v>0</v>
      </c>
    </row>
    <row r="108" spans="1:15" s="2" customFormat="1" ht="15">
      <c r="A108" s="37"/>
      <c r="B108" s="37"/>
      <c r="C108" s="43">
        <v>9</v>
      </c>
      <c r="D108" s="44" t="s">
        <v>108</v>
      </c>
      <c r="E108" s="37"/>
      <c r="F108" s="41">
        <f>'6º Medição'!M108</f>
        <v>0</v>
      </c>
      <c r="G108" s="45"/>
      <c r="H108" s="41">
        <f t="shared" si="6"/>
        <v>0</v>
      </c>
      <c r="I108" s="42">
        <f>ROUND('6º Medição'!I108*0.0717,2)</f>
        <v>0</v>
      </c>
      <c r="J108" s="42">
        <f>'6º Medição'!J108*0.0717</f>
        <v>0</v>
      </c>
      <c r="K108" s="42"/>
      <c r="L108" s="42">
        <f t="shared" si="8"/>
        <v>0</v>
      </c>
      <c r="M108" s="79">
        <f t="shared" si="9"/>
        <v>0</v>
      </c>
      <c r="N108" s="84">
        <f t="shared" si="10"/>
        <v>0</v>
      </c>
      <c r="O108" s="84">
        <f t="shared" si="11"/>
        <v>0</v>
      </c>
    </row>
    <row r="109" spans="1:15" s="2" customFormat="1" ht="15" customHeight="1">
      <c r="A109" s="357" t="s">
        <v>109</v>
      </c>
      <c r="B109" s="358"/>
      <c r="C109" s="358"/>
      <c r="D109" s="358"/>
      <c r="E109" s="359"/>
      <c r="F109" s="41">
        <f>'6º Medição'!M109</f>
        <v>0</v>
      </c>
      <c r="G109" s="54"/>
      <c r="H109" s="41">
        <f t="shared" si="6"/>
        <v>0</v>
      </c>
      <c r="I109" s="42">
        <f>ROUND('6º Medição'!I109*0.0717,2)</f>
        <v>0</v>
      </c>
      <c r="J109" s="42">
        <f>'6º Medição'!J109*0.0717</f>
        <v>0</v>
      </c>
      <c r="K109" s="42"/>
      <c r="L109" s="42">
        <f t="shared" si="8"/>
        <v>0</v>
      </c>
      <c r="M109" s="79">
        <f t="shared" si="9"/>
        <v>0</v>
      </c>
      <c r="N109" s="84">
        <f t="shared" si="10"/>
        <v>0</v>
      </c>
      <c r="O109" s="84">
        <f t="shared" si="11"/>
        <v>0</v>
      </c>
    </row>
    <row r="110" spans="1:15" s="4" customFormat="1" ht="24">
      <c r="A110" s="33" t="s">
        <v>460</v>
      </c>
      <c r="B110" s="33" t="s">
        <v>473</v>
      </c>
      <c r="C110" s="33" t="s">
        <v>384</v>
      </c>
      <c r="D110" s="40" t="s">
        <v>110</v>
      </c>
      <c r="E110" s="33" t="s">
        <v>111</v>
      </c>
      <c r="F110" s="41">
        <f>'6º Medição'!M110</f>
        <v>1</v>
      </c>
      <c r="G110" s="59"/>
      <c r="H110" s="41">
        <f t="shared" si="6"/>
        <v>0</v>
      </c>
      <c r="I110" s="42">
        <f>ROUND('6º Medição'!I110*0.0717,2)</f>
        <v>174.25</v>
      </c>
      <c r="J110" s="42">
        <f>'6º Medição'!J110*0.0717</f>
        <v>226.531131</v>
      </c>
      <c r="K110" s="42">
        <f t="shared" si="7"/>
        <v>0</v>
      </c>
      <c r="L110" s="42">
        <f t="shared" si="8"/>
        <v>0</v>
      </c>
      <c r="M110" s="79">
        <f t="shared" si="9"/>
        <v>1</v>
      </c>
      <c r="N110" s="84">
        <f t="shared" si="10"/>
        <v>226.531131</v>
      </c>
      <c r="O110" s="84">
        <f t="shared" si="11"/>
        <v>226.531131</v>
      </c>
    </row>
    <row r="111" spans="1:15" s="3" customFormat="1" ht="15" customHeight="1">
      <c r="A111" s="357" t="s">
        <v>112</v>
      </c>
      <c r="B111" s="358"/>
      <c r="C111" s="358"/>
      <c r="D111" s="358"/>
      <c r="E111" s="359"/>
      <c r="F111" s="41">
        <f>'6º Medição'!M111</f>
        <v>0</v>
      </c>
      <c r="G111" s="54"/>
      <c r="H111" s="41">
        <f t="shared" si="6"/>
        <v>0</v>
      </c>
      <c r="I111" s="42">
        <f>ROUND('6º Medição'!I111*0.0717,2)</f>
        <v>0</v>
      </c>
      <c r="J111" s="42">
        <f>'6º Medição'!J111*0.0717</f>
        <v>0</v>
      </c>
      <c r="K111" s="42"/>
      <c r="L111" s="42">
        <f t="shared" si="8"/>
        <v>0</v>
      </c>
      <c r="M111" s="79">
        <f t="shared" si="9"/>
        <v>0</v>
      </c>
      <c r="N111" s="84">
        <f t="shared" si="10"/>
        <v>0</v>
      </c>
      <c r="O111" s="84">
        <f t="shared" si="11"/>
        <v>0</v>
      </c>
    </row>
    <row r="112" spans="1:15" s="4" customFormat="1" ht="180">
      <c r="A112" s="33" t="s">
        <v>5</v>
      </c>
      <c r="B112" s="33">
        <v>26322</v>
      </c>
      <c r="C112" s="33" t="s">
        <v>275</v>
      </c>
      <c r="D112" s="40" t="s">
        <v>276</v>
      </c>
      <c r="E112" s="33" t="s">
        <v>11</v>
      </c>
      <c r="F112" s="41">
        <f>'6º Medição'!M112</f>
        <v>48</v>
      </c>
      <c r="G112" s="41"/>
      <c r="H112" s="41">
        <f t="shared" si="6"/>
        <v>0</v>
      </c>
      <c r="I112" s="42">
        <f>ROUND('6º Medição'!I112*0.0717,2)</f>
        <v>9</v>
      </c>
      <c r="J112" s="42">
        <f>'6º Medição'!J112*0.0717</f>
        <v>11.703591</v>
      </c>
      <c r="K112" s="42">
        <f t="shared" si="7"/>
        <v>0</v>
      </c>
      <c r="L112" s="42">
        <f t="shared" si="8"/>
        <v>0</v>
      </c>
      <c r="M112" s="79">
        <f t="shared" si="9"/>
        <v>48</v>
      </c>
      <c r="N112" s="84">
        <f t="shared" si="10"/>
        <v>11.703591</v>
      </c>
      <c r="O112" s="84">
        <f t="shared" si="11"/>
        <v>561.7723679999999</v>
      </c>
    </row>
    <row r="113" spans="1:15" s="4" customFormat="1" ht="108">
      <c r="A113" s="33" t="s">
        <v>5</v>
      </c>
      <c r="B113" s="33">
        <v>75968</v>
      </c>
      <c r="C113" s="33" t="s">
        <v>278</v>
      </c>
      <c r="D113" s="40" t="s">
        <v>279</v>
      </c>
      <c r="E113" s="33" t="s">
        <v>11</v>
      </c>
      <c r="F113" s="41">
        <f>'6º Medição'!M113</f>
        <v>11</v>
      </c>
      <c r="G113" s="41"/>
      <c r="H113" s="41">
        <f t="shared" si="6"/>
        <v>0</v>
      </c>
      <c r="I113" s="42">
        <f>ROUND('6º Medição'!I113*0.0717,2)</f>
        <v>7.6</v>
      </c>
      <c r="J113" s="42">
        <f>'6º Medição'!J113*0.0717</f>
        <v>9.876675</v>
      </c>
      <c r="K113" s="42">
        <f t="shared" si="7"/>
        <v>0</v>
      </c>
      <c r="L113" s="42">
        <f t="shared" si="8"/>
        <v>0</v>
      </c>
      <c r="M113" s="79">
        <f t="shared" si="9"/>
        <v>11</v>
      </c>
      <c r="N113" s="84">
        <f t="shared" si="10"/>
        <v>9.876675</v>
      </c>
      <c r="O113" s="84">
        <f t="shared" si="11"/>
        <v>108.64342500000001</v>
      </c>
    </row>
    <row r="114" spans="1:15" s="4" customFormat="1" ht="24">
      <c r="A114" s="33" t="s">
        <v>31</v>
      </c>
      <c r="B114" s="33">
        <v>24</v>
      </c>
      <c r="C114" s="33" t="s">
        <v>385</v>
      </c>
      <c r="D114" s="40" t="s">
        <v>113</v>
      </c>
      <c r="E114" s="33" t="s">
        <v>11</v>
      </c>
      <c r="F114" s="41">
        <f>'6º Medição'!M114</f>
        <v>23</v>
      </c>
      <c r="G114" s="41"/>
      <c r="H114" s="41">
        <f t="shared" si="6"/>
        <v>0</v>
      </c>
      <c r="I114" s="42">
        <f>ROUND('6º Medição'!I114*0.0717,2)</f>
        <v>3.86</v>
      </c>
      <c r="J114" s="42">
        <f>'6º Medição'!J114*0.0717</f>
        <v>5.012547</v>
      </c>
      <c r="K114" s="42">
        <f t="shared" si="7"/>
        <v>0</v>
      </c>
      <c r="L114" s="42">
        <f t="shared" si="8"/>
        <v>0</v>
      </c>
      <c r="M114" s="79">
        <f t="shared" si="9"/>
        <v>23</v>
      </c>
      <c r="N114" s="84">
        <f t="shared" si="10"/>
        <v>5.012547</v>
      </c>
      <c r="O114" s="84">
        <f t="shared" si="11"/>
        <v>115.288581</v>
      </c>
    </row>
    <row r="115" spans="1:15" s="4" customFormat="1" ht="24">
      <c r="A115" s="33" t="s">
        <v>31</v>
      </c>
      <c r="B115" s="33">
        <v>25</v>
      </c>
      <c r="C115" s="33" t="s">
        <v>386</v>
      </c>
      <c r="D115" s="40" t="s">
        <v>115</v>
      </c>
      <c r="E115" s="33" t="s">
        <v>11</v>
      </c>
      <c r="F115" s="41">
        <f>'6º Medição'!M115</f>
        <v>3</v>
      </c>
      <c r="G115" s="41"/>
      <c r="H115" s="41">
        <f t="shared" si="6"/>
        <v>0</v>
      </c>
      <c r="I115" s="42">
        <f>ROUND('6º Medição'!I115*0.0717,2)</f>
        <v>4.51</v>
      </c>
      <c r="J115" s="42">
        <f>'6º Medição'!J115*0.0717</f>
        <v>5.8614749999999995</v>
      </c>
      <c r="K115" s="42">
        <f t="shared" si="7"/>
        <v>0</v>
      </c>
      <c r="L115" s="42">
        <f t="shared" si="8"/>
        <v>0</v>
      </c>
      <c r="M115" s="79">
        <f t="shared" si="9"/>
        <v>3</v>
      </c>
      <c r="N115" s="84">
        <f t="shared" si="10"/>
        <v>5.8614749999999995</v>
      </c>
      <c r="O115" s="84">
        <f t="shared" si="11"/>
        <v>17.584425</v>
      </c>
    </row>
    <row r="116" spans="1:15" s="4" customFormat="1" ht="24">
      <c r="A116" s="33" t="s">
        <v>460</v>
      </c>
      <c r="B116" s="33" t="s">
        <v>474</v>
      </c>
      <c r="C116" s="33" t="s">
        <v>387</v>
      </c>
      <c r="D116" s="40" t="s">
        <v>117</v>
      </c>
      <c r="E116" s="33" t="s">
        <v>11</v>
      </c>
      <c r="F116" s="41">
        <f>'6º Medição'!M116</f>
        <v>2</v>
      </c>
      <c r="G116" s="41"/>
      <c r="H116" s="41">
        <f t="shared" si="6"/>
        <v>0</v>
      </c>
      <c r="I116" s="42">
        <f>ROUND('6º Medição'!I116*0.0717,2)</f>
        <v>22.45</v>
      </c>
      <c r="J116" s="42">
        <f>'6º Medição'!J116*0.0717</f>
        <v>29.184050999999997</v>
      </c>
      <c r="K116" s="42">
        <f t="shared" si="7"/>
        <v>0</v>
      </c>
      <c r="L116" s="42">
        <f t="shared" si="8"/>
        <v>0</v>
      </c>
      <c r="M116" s="79">
        <f t="shared" si="9"/>
        <v>2</v>
      </c>
      <c r="N116" s="84">
        <f t="shared" si="10"/>
        <v>29.184050999999997</v>
      </c>
      <c r="O116" s="84">
        <f t="shared" si="11"/>
        <v>58.36810199999999</v>
      </c>
    </row>
    <row r="117" spans="1:15" s="4" customFormat="1" ht="24">
      <c r="A117" s="33" t="s">
        <v>460</v>
      </c>
      <c r="B117" s="33" t="s">
        <v>475</v>
      </c>
      <c r="C117" s="33" t="s">
        <v>388</v>
      </c>
      <c r="D117" s="40" t="s">
        <v>119</v>
      </c>
      <c r="E117" s="33" t="s">
        <v>11</v>
      </c>
      <c r="F117" s="41">
        <f>'6º Medição'!M117</f>
        <v>2</v>
      </c>
      <c r="G117" s="41"/>
      <c r="H117" s="41">
        <f t="shared" si="6"/>
        <v>0</v>
      </c>
      <c r="I117" s="42">
        <f>ROUND('6º Medição'!I117*0.0717,2)</f>
        <v>3.04</v>
      </c>
      <c r="J117" s="42">
        <f>'6º Medição'!J117*0.0717</f>
        <v>3.95067</v>
      </c>
      <c r="K117" s="42">
        <f t="shared" si="7"/>
        <v>0</v>
      </c>
      <c r="L117" s="42">
        <f t="shared" si="8"/>
        <v>0</v>
      </c>
      <c r="M117" s="79">
        <f t="shared" si="9"/>
        <v>2</v>
      </c>
      <c r="N117" s="84">
        <f t="shared" si="10"/>
        <v>3.95067</v>
      </c>
      <c r="O117" s="84">
        <f t="shared" si="11"/>
        <v>7.90134</v>
      </c>
    </row>
    <row r="118" spans="1:15" s="4" customFormat="1" ht="24">
      <c r="A118" s="33" t="s">
        <v>460</v>
      </c>
      <c r="B118" s="33" t="s">
        <v>476</v>
      </c>
      <c r="C118" s="33" t="s">
        <v>389</v>
      </c>
      <c r="D118" s="40" t="s">
        <v>120</v>
      </c>
      <c r="E118" s="33" t="s">
        <v>121</v>
      </c>
      <c r="F118" s="41">
        <f>'6º Medição'!M118</f>
        <v>87</v>
      </c>
      <c r="G118" s="41"/>
      <c r="H118" s="41">
        <f t="shared" si="6"/>
        <v>0</v>
      </c>
      <c r="I118" s="42">
        <f>ROUND('6º Medição'!I118*0.0717,2)</f>
        <v>3.91</v>
      </c>
      <c r="J118" s="42">
        <f>'6º Medição'!J118*0.0717</f>
        <v>5.086398</v>
      </c>
      <c r="K118" s="42">
        <f t="shared" si="7"/>
        <v>0</v>
      </c>
      <c r="L118" s="42">
        <f t="shared" si="8"/>
        <v>0</v>
      </c>
      <c r="M118" s="79">
        <f t="shared" si="9"/>
        <v>87</v>
      </c>
      <c r="N118" s="84">
        <f t="shared" si="10"/>
        <v>5.086398</v>
      </c>
      <c r="O118" s="84">
        <f t="shared" si="11"/>
        <v>442.516626</v>
      </c>
    </row>
    <row r="119" spans="1:15" s="4" customFormat="1" ht="48">
      <c r="A119" s="33" t="s">
        <v>31</v>
      </c>
      <c r="B119" s="33" t="s">
        <v>280</v>
      </c>
      <c r="C119" s="33" t="s">
        <v>281</v>
      </c>
      <c r="D119" s="40" t="s">
        <v>282</v>
      </c>
      <c r="E119" s="33" t="s">
        <v>11</v>
      </c>
      <c r="F119" s="41">
        <f>'6º Medição'!M119</f>
        <v>3</v>
      </c>
      <c r="G119" s="41"/>
      <c r="H119" s="41">
        <f t="shared" si="6"/>
        <v>0</v>
      </c>
      <c r="I119" s="42">
        <f>ROUND('6º Medição'!I119*0.0717,2)</f>
        <v>0.53</v>
      </c>
      <c r="J119" s="42">
        <f>'6º Medição'!J119*0.0717</f>
        <v>0.686886</v>
      </c>
      <c r="K119" s="42">
        <f t="shared" si="7"/>
        <v>0</v>
      </c>
      <c r="L119" s="42">
        <f t="shared" si="8"/>
        <v>0</v>
      </c>
      <c r="M119" s="79">
        <f t="shared" si="9"/>
        <v>3</v>
      </c>
      <c r="N119" s="84">
        <f t="shared" si="10"/>
        <v>0.686886</v>
      </c>
      <c r="O119" s="84">
        <f t="shared" si="11"/>
        <v>2.060658</v>
      </c>
    </row>
    <row r="120" spans="1:15" s="4" customFormat="1" ht="24">
      <c r="A120" s="33" t="s">
        <v>31</v>
      </c>
      <c r="B120" s="33">
        <v>52</v>
      </c>
      <c r="C120" s="33" t="s">
        <v>390</v>
      </c>
      <c r="D120" s="40" t="s">
        <v>123</v>
      </c>
      <c r="E120" s="33" t="s">
        <v>11</v>
      </c>
      <c r="F120" s="41">
        <f>'6º Medição'!M120</f>
        <v>64</v>
      </c>
      <c r="G120" s="41"/>
      <c r="H120" s="41">
        <f t="shared" si="6"/>
        <v>0</v>
      </c>
      <c r="I120" s="42">
        <f>ROUND('6º Medição'!I120*0.0717,2)</f>
        <v>1.24</v>
      </c>
      <c r="J120" s="42">
        <f>'6º Medição'!J120*0.0717</f>
        <v>1.615401</v>
      </c>
      <c r="K120" s="42">
        <f t="shared" si="7"/>
        <v>0</v>
      </c>
      <c r="L120" s="42">
        <f t="shared" si="8"/>
        <v>0</v>
      </c>
      <c r="M120" s="79">
        <f t="shared" si="9"/>
        <v>64</v>
      </c>
      <c r="N120" s="84">
        <f t="shared" si="10"/>
        <v>1.615401</v>
      </c>
      <c r="O120" s="84">
        <f t="shared" si="11"/>
        <v>103.385664</v>
      </c>
    </row>
    <row r="121" spans="1:15" s="4" customFormat="1" ht="24">
      <c r="A121" s="33" t="s">
        <v>31</v>
      </c>
      <c r="B121" s="33">
        <v>51</v>
      </c>
      <c r="C121" s="33" t="s">
        <v>391</v>
      </c>
      <c r="D121" s="40" t="s">
        <v>125</v>
      </c>
      <c r="E121" s="33" t="s">
        <v>11</v>
      </c>
      <c r="F121" s="41">
        <f>'6º Medição'!M121</f>
        <v>4</v>
      </c>
      <c r="G121" s="41"/>
      <c r="H121" s="41">
        <f t="shared" si="6"/>
        <v>0</v>
      </c>
      <c r="I121" s="42">
        <f>ROUND('6º Medição'!I121*0.0717,2)</f>
        <v>1.66</v>
      </c>
      <c r="J121" s="42">
        <f>'6º Medição'!J121*0.0717</f>
        <v>2.163189</v>
      </c>
      <c r="K121" s="42">
        <f t="shared" si="7"/>
        <v>0</v>
      </c>
      <c r="L121" s="42">
        <f t="shared" si="8"/>
        <v>0</v>
      </c>
      <c r="M121" s="79">
        <f t="shared" si="9"/>
        <v>4</v>
      </c>
      <c r="N121" s="84">
        <f t="shared" si="10"/>
        <v>2.163189</v>
      </c>
      <c r="O121" s="84">
        <f t="shared" si="11"/>
        <v>8.652756</v>
      </c>
    </row>
    <row r="122" spans="1:15" s="4" customFormat="1" ht="24">
      <c r="A122" s="33" t="s">
        <v>31</v>
      </c>
      <c r="B122" s="33">
        <v>30</v>
      </c>
      <c r="C122" s="33" t="s">
        <v>392</v>
      </c>
      <c r="D122" s="40" t="s">
        <v>127</v>
      </c>
      <c r="E122" s="33" t="s">
        <v>11</v>
      </c>
      <c r="F122" s="41">
        <f>'6º Medição'!M122</f>
        <v>11</v>
      </c>
      <c r="G122" s="41"/>
      <c r="H122" s="41">
        <f t="shared" si="6"/>
        <v>0</v>
      </c>
      <c r="I122" s="42">
        <f>ROUND('6º Medição'!I122*0.0717,2)</f>
        <v>0</v>
      </c>
      <c r="J122" s="42">
        <f>'6º Medição'!J122*0.0717</f>
        <v>0</v>
      </c>
      <c r="K122" s="42">
        <f t="shared" si="7"/>
        <v>0</v>
      </c>
      <c r="L122" s="42">
        <f t="shared" si="8"/>
        <v>0</v>
      </c>
      <c r="M122" s="79">
        <f t="shared" si="9"/>
        <v>11</v>
      </c>
      <c r="N122" s="84">
        <f t="shared" si="10"/>
        <v>0</v>
      </c>
      <c r="O122" s="84">
        <f t="shared" si="11"/>
        <v>0</v>
      </c>
    </row>
    <row r="123" spans="1:15" s="4" customFormat="1" ht="24">
      <c r="A123" s="33" t="s">
        <v>460</v>
      </c>
      <c r="B123" s="33" t="s">
        <v>477</v>
      </c>
      <c r="C123" s="33" t="s">
        <v>393</v>
      </c>
      <c r="D123" s="40" t="s">
        <v>129</v>
      </c>
      <c r="E123" s="33" t="s">
        <v>121</v>
      </c>
      <c r="F123" s="41">
        <f>'6º Medição'!M123</f>
        <v>82</v>
      </c>
      <c r="G123" s="41"/>
      <c r="H123" s="41">
        <f t="shared" si="6"/>
        <v>0</v>
      </c>
      <c r="I123" s="42">
        <f>ROUND('6º Medição'!I123*0.0717,2)</f>
        <v>4.62</v>
      </c>
      <c r="J123" s="42">
        <f>'6º Medição'!J123*0.0717</f>
        <v>5.999856</v>
      </c>
      <c r="K123" s="42">
        <f t="shared" si="7"/>
        <v>0</v>
      </c>
      <c r="L123" s="42">
        <f t="shared" si="8"/>
        <v>0</v>
      </c>
      <c r="M123" s="79">
        <f t="shared" si="9"/>
        <v>82</v>
      </c>
      <c r="N123" s="84">
        <f t="shared" si="10"/>
        <v>5.999856</v>
      </c>
      <c r="O123" s="84">
        <f t="shared" si="11"/>
        <v>491.988192</v>
      </c>
    </row>
    <row r="124" spans="1:15" s="4" customFormat="1" ht="24">
      <c r="A124" s="33" t="s">
        <v>5</v>
      </c>
      <c r="B124" s="33">
        <v>72331</v>
      </c>
      <c r="C124" s="33" t="s">
        <v>394</v>
      </c>
      <c r="D124" s="40" t="s">
        <v>130</v>
      </c>
      <c r="E124" s="33" t="s">
        <v>11</v>
      </c>
      <c r="F124" s="41">
        <f>'6º Medição'!M124</f>
        <v>19</v>
      </c>
      <c r="G124" s="41"/>
      <c r="H124" s="41">
        <f t="shared" si="6"/>
        <v>0</v>
      </c>
      <c r="I124" s="42">
        <f>ROUND('6º Medição'!I124*0.0717,2)</f>
        <v>1.24</v>
      </c>
      <c r="J124" s="42">
        <f>'6º Medição'!J124*0.0717</f>
        <v>1.615401</v>
      </c>
      <c r="K124" s="42">
        <f t="shared" si="7"/>
        <v>0</v>
      </c>
      <c r="L124" s="42">
        <f t="shared" si="8"/>
        <v>0</v>
      </c>
      <c r="M124" s="79">
        <f t="shared" si="9"/>
        <v>19</v>
      </c>
      <c r="N124" s="84">
        <f t="shared" si="10"/>
        <v>1.615401</v>
      </c>
      <c r="O124" s="84">
        <f t="shared" si="11"/>
        <v>30.692619</v>
      </c>
    </row>
    <row r="125" spans="1:15" s="4" customFormat="1" ht="24">
      <c r="A125" s="33" t="s">
        <v>5</v>
      </c>
      <c r="B125" s="33">
        <v>72332</v>
      </c>
      <c r="C125" s="33" t="s">
        <v>395</v>
      </c>
      <c r="D125" s="40" t="s">
        <v>132</v>
      </c>
      <c r="E125" s="33" t="s">
        <v>11</v>
      </c>
      <c r="F125" s="41">
        <f>'6º Medição'!M125</f>
        <v>11</v>
      </c>
      <c r="G125" s="41"/>
      <c r="H125" s="41">
        <f t="shared" si="6"/>
        <v>0</v>
      </c>
      <c r="I125" s="42">
        <f>ROUND('6º Medição'!I125*0.0717,2)</f>
        <v>1.38</v>
      </c>
      <c r="J125" s="42">
        <f>'6º Medição'!J125*0.0717</f>
        <v>1.798236</v>
      </c>
      <c r="K125" s="42">
        <f t="shared" si="7"/>
        <v>0</v>
      </c>
      <c r="L125" s="42">
        <f t="shared" si="8"/>
        <v>0</v>
      </c>
      <c r="M125" s="79">
        <f t="shared" si="9"/>
        <v>11</v>
      </c>
      <c r="N125" s="84">
        <f t="shared" si="10"/>
        <v>1.798236</v>
      </c>
      <c r="O125" s="84">
        <f t="shared" si="11"/>
        <v>19.780596</v>
      </c>
    </row>
    <row r="126" spans="1:15" s="4" customFormat="1" ht="24">
      <c r="A126" s="33" t="s">
        <v>460</v>
      </c>
      <c r="B126" s="33" t="s">
        <v>478</v>
      </c>
      <c r="C126" s="33" t="s">
        <v>396</v>
      </c>
      <c r="D126" s="40" t="s">
        <v>133</v>
      </c>
      <c r="E126" s="33" t="s">
        <v>11</v>
      </c>
      <c r="F126" s="41">
        <f>'6º Medição'!M126</f>
        <v>4</v>
      </c>
      <c r="G126" s="41"/>
      <c r="H126" s="41">
        <f t="shared" si="6"/>
        <v>0</v>
      </c>
      <c r="I126" s="42">
        <f>ROUND('6º Medição'!I126*0.0717,2)</f>
        <v>1.52</v>
      </c>
      <c r="J126" s="42">
        <f>'6º Medição'!J126*0.0717</f>
        <v>1.981071</v>
      </c>
      <c r="K126" s="42">
        <f t="shared" si="7"/>
        <v>0</v>
      </c>
      <c r="L126" s="42">
        <f t="shared" si="8"/>
        <v>0</v>
      </c>
      <c r="M126" s="79">
        <f t="shared" si="9"/>
        <v>4</v>
      </c>
      <c r="N126" s="84">
        <f t="shared" si="10"/>
        <v>1.981071</v>
      </c>
      <c r="O126" s="84">
        <f t="shared" si="11"/>
        <v>7.924284</v>
      </c>
    </row>
    <row r="127" spans="1:15" s="4" customFormat="1" ht="24">
      <c r="A127" s="33" t="s">
        <v>31</v>
      </c>
      <c r="B127" s="33">
        <v>28</v>
      </c>
      <c r="C127" s="33" t="s">
        <v>397</v>
      </c>
      <c r="D127" s="40" t="s">
        <v>134</v>
      </c>
      <c r="E127" s="33" t="s">
        <v>11</v>
      </c>
      <c r="F127" s="41">
        <f>'6º Medição'!M127</f>
        <v>1</v>
      </c>
      <c r="G127" s="41"/>
      <c r="H127" s="41">
        <f t="shared" si="6"/>
        <v>0</v>
      </c>
      <c r="I127" s="42">
        <f>ROUND('6º Medição'!I127*0.0717,2)</f>
        <v>1.8</v>
      </c>
      <c r="J127" s="42">
        <f>'6º Medição'!J127*0.0717</f>
        <v>2.346024</v>
      </c>
      <c r="K127" s="42">
        <f t="shared" si="7"/>
        <v>0</v>
      </c>
      <c r="L127" s="42">
        <f t="shared" si="8"/>
        <v>0</v>
      </c>
      <c r="M127" s="79">
        <f t="shared" si="9"/>
        <v>1</v>
      </c>
      <c r="N127" s="84">
        <f t="shared" si="10"/>
        <v>2.346024</v>
      </c>
      <c r="O127" s="84">
        <f t="shared" si="11"/>
        <v>2.346024</v>
      </c>
    </row>
    <row r="128" spans="1:15" s="4" customFormat="1" ht="24">
      <c r="A128" s="33" t="s">
        <v>5</v>
      </c>
      <c r="B128" s="33" t="s">
        <v>135</v>
      </c>
      <c r="C128" s="33" t="s">
        <v>398</v>
      </c>
      <c r="D128" s="40" t="s">
        <v>136</v>
      </c>
      <c r="E128" s="33" t="s">
        <v>11</v>
      </c>
      <c r="F128" s="41">
        <f>'6º Medição'!M128</f>
        <v>2</v>
      </c>
      <c r="G128" s="41"/>
      <c r="H128" s="41">
        <f t="shared" si="6"/>
        <v>0</v>
      </c>
      <c r="I128" s="42">
        <f>ROUND('6º Medição'!I128*0.0717,2)</f>
        <v>1.38</v>
      </c>
      <c r="J128" s="42">
        <f>'6º Medição'!J128*0.0717</f>
        <v>1.798236</v>
      </c>
      <c r="K128" s="42">
        <f t="shared" si="7"/>
        <v>0</v>
      </c>
      <c r="L128" s="42">
        <f t="shared" si="8"/>
        <v>0</v>
      </c>
      <c r="M128" s="79">
        <f t="shared" si="9"/>
        <v>2</v>
      </c>
      <c r="N128" s="84">
        <f t="shared" si="10"/>
        <v>1.798236</v>
      </c>
      <c r="O128" s="84">
        <f t="shared" si="11"/>
        <v>3.596472</v>
      </c>
    </row>
    <row r="129" spans="1:15" s="4" customFormat="1" ht="24" customHeight="1">
      <c r="A129" s="33" t="s">
        <v>480</v>
      </c>
      <c r="B129" s="33" t="s">
        <v>479</v>
      </c>
      <c r="C129" s="33" t="s">
        <v>399</v>
      </c>
      <c r="D129" s="40" t="s">
        <v>137</v>
      </c>
      <c r="E129" s="33" t="s">
        <v>121</v>
      </c>
      <c r="F129" s="41">
        <f>'6º Medição'!M129</f>
        <v>37</v>
      </c>
      <c r="G129" s="41"/>
      <c r="H129" s="41">
        <f t="shared" si="6"/>
        <v>0</v>
      </c>
      <c r="I129" s="42">
        <f>ROUND('6º Medição'!I129*0.0717,2)</f>
        <v>7.63</v>
      </c>
      <c r="J129" s="42">
        <f>'6º Medição'!J129*0.0717</f>
        <v>9.92328</v>
      </c>
      <c r="K129" s="42">
        <f t="shared" si="7"/>
        <v>0</v>
      </c>
      <c r="L129" s="42">
        <f t="shared" si="8"/>
        <v>0</v>
      </c>
      <c r="M129" s="79">
        <f t="shared" si="9"/>
        <v>37</v>
      </c>
      <c r="N129" s="84">
        <f t="shared" si="10"/>
        <v>9.92328</v>
      </c>
      <c r="O129" s="84">
        <f t="shared" si="11"/>
        <v>367.16136</v>
      </c>
    </row>
    <row r="130" spans="1:15" s="4" customFormat="1" ht="15">
      <c r="A130" s="33"/>
      <c r="B130" s="33"/>
      <c r="C130" s="33"/>
      <c r="D130" s="40" t="s">
        <v>489</v>
      </c>
      <c r="E130" s="33"/>
      <c r="F130" s="41">
        <f>'6º Medição'!M130</f>
        <v>0</v>
      </c>
      <c r="G130" s="41"/>
      <c r="H130" s="41">
        <f t="shared" si="6"/>
        <v>0</v>
      </c>
      <c r="I130" s="42">
        <f>ROUND('6º Medição'!I130*0.0717,2)</f>
        <v>0</v>
      </c>
      <c r="J130" s="42">
        <f>'6º Medição'!J130*0.0717</f>
        <v>0</v>
      </c>
      <c r="K130" s="42"/>
      <c r="L130" s="42">
        <f t="shared" si="8"/>
        <v>0</v>
      </c>
      <c r="M130" s="79">
        <f t="shared" si="9"/>
        <v>0</v>
      </c>
      <c r="N130" s="84">
        <f t="shared" si="10"/>
        <v>0</v>
      </c>
      <c r="O130" s="84">
        <f t="shared" si="11"/>
        <v>0</v>
      </c>
    </row>
    <row r="131" spans="1:15" s="4" customFormat="1" ht="15">
      <c r="A131" s="33"/>
      <c r="B131" s="33"/>
      <c r="C131" s="33"/>
      <c r="D131" s="48" t="s">
        <v>139</v>
      </c>
      <c r="E131" s="33"/>
      <c r="F131" s="41">
        <f>'6º Medição'!M131</f>
        <v>0</v>
      </c>
      <c r="G131" s="41"/>
      <c r="H131" s="41">
        <f t="shared" si="6"/>
        <v>0</v>
      </c>
      <c r="I131" s="42">
        <f>ROUND('6º Medição'!I131*0.0717,2)</f>
        <v>0</v>
      </c>
      <c r="J131" s="42">
        <f>'6º Medição'!J131*0.0717</f>
        <v>0</v>
      </c>
      <c r="K131" s="42"/>
      <c r="L131" s="42">
        <f t="shared" si="8"/>
        <v>0</v>
      </c>
      <c r="M131" s="79">
        <f t="shared" si="9"/>
        <v>0</v>
      </c>
      <c r="N131" s="84">
        <f t="shared" si="10"/>
        <v>0</v>
      </c>
      <c r="O131" s="84">
        <f t="shared" si="11"/>
        <v>0</v>
      </c>
    </row>
    <row r="132" spans="1:15" s="4" customFormat="1" ht="108">
      <c r="A132" s="33" t="s">
        <v>5</v>
      </c>
      <c r="B132" s="33" t="s">
        <v>284</v>
      </c>
      <c r="C132" s="33" t="s">
        <v>285</v>
      </c>
      <c r="D132" s="40" t="s">
        <v>286</v>
      </c>
      <c r="E132" s="33" t="s">
        <v>11</v>
      </c>
      <c r="F132" s="41">
        <f>'6º Medição'!M132</f>
        <v>1</v>
      </c>
      <c r="G132" s="41"/>
      <c r="H132" s="41">
        <f t="shared" si="6"/>
        <v>0</v>
      </c>
      <c r="I132" s="42">
        <f>ROUND('6º Medição'!I132*0.0717,2)</f>
        <v>13.22</v>
      </c>
      <c r="J132" s="42">
        <f>'6º Medição'!J132*0.0717</f>
        <v>17.184338999999998</v>
      </c>
      <c r="K132" s="42">
        <f t="shared" si="7"/>
        <v>0</v>
      </c>
      <c r="L132" s="42">
        <f t="shared" si="8"/>
        <v>0</v>
      </c>
      <c r="M132" s="79">
        <f t="shared" si="9"/>
        <v>1</v>
      </c>
      <c r="N132" s="84">
        <f t="shared" si="10"/>
        <v>17.184338999999998</v>
      </c>
      <c r="O132" s="84">
        <f t="shared" si="11"/>
        <v>17.184338999999998</v>
      </c>
    </row>
    <row r="133" spans="1:15" s="4" customFormat="1" ht="36">
      <c r="A133" s="33" t="s">
        <v>5</v>
      </c>
      <c r="B133" s="33" t="s">
        <v>140</v>
      </c>
      <c r="C133" s="33" t="s">
        <v>400</v>
      </c>
      <c r="D133" s="40" t="s">
        <v>141</v>
      </c>
      <c r="E133" s="33" t="s">
        <v>11</v>
      </c>
      <c r="F133" s="41">
        <f>'6º Medição'!M133</f>
        <v>1</v>
      </c>
      <c r="G133" s="41"/>
      <c r="H133" s="41">
        <f t="shared" si="6"/>
        <v>0</v>
      </c>
      <c r="I133" s="42">
        <f>ROUND('6º Medição'!I133*0.0717,2)</f>
        <v>8.07</v>
      </c>
      <c r="J133" s="42">
        <f>'6º Medição'!J133*0.0717</f>
        <v>10.493295</v>
      </c>
      <c r="K133" s="42">
        <f t="shared" si="7"/>
        <v>0</v>
      </c>
      <c r="L133" s="42">
        <f t="shared" si="8"/>
        <v>0</v>
      </c>
      <c r="M133" s="79">
        <f t="shared" si="9"/>
        <v>1</v>
      </c>
      <c r="N133" s="84">
        <f t="shared" si="10"/>
        <v>10.493295</v>
      </c>
      <c r="O133" s="84">
        <f t="shared" si="11"/>
        <v>10.493295</v>
      </c>
    </row>
    <row r="134" spans="1:15" s="4" customFormat="1" ht="36">
      <c r="A134" s="33" t="s">
        <v>5</v>
      </c>
      <c r="B134" s="33" t="s">
        <v>142</v>
      </c>
      <c r="C134" s="33" t="s">
        <v>401</v>
      </c>
      <c r="D134" s="40" t="s">
        <v>143</v>
      </c>
      <c r="E134" s="33" t="s">
        <v>11</v>
      </c>
      <c r="F134" s="41">
        <f>'6º Medição'!M134</f>
        <v>1</v>
      </c>
      <c r="G134" s="41"/>
      <c r="H134" s="41">
        <f t="shared" si="6"/>
        <v>0</v>
      </c>
      <c r="I134" s="42">
        <f>ROUND('6º Medição'!I134*0.0717,2)</f>
        <v>7.37</v>
      </c>
      <c r="J134" s="42">
        <f>'6º Medição'!J134*0.0717</f>
        <v>9.579837000000001</v>
      </c>
      <c r="K134" s="42">
        <f t="shared" si="7"/>
        <v>0</v>
      </c>
      <c r="L134" s="42">
        <f t="shared" si="8"/>
        <v>0</v>
      </c>
      <c r="M134" s="79">
        <f t="shared" si="9"/>
        <v>1</v>
      </c>
      <c r="N134" s="84">
        <f t="shared" si="10"/>
        <v>9.579837000000001</v>
      </c>
      <c r="O134" s="84">
        <f t="shared" si="11"/>
        <v>9.579837000000001</v>
      </c>
    </row>
    <row r="135" spans="1:15" s="4" customFormat="1" ht="36">
      <c r="A135" s="33" t="s">
        <v>460</v>
      </c>
      <c r="B135" s="33" t="s">
        <v>481</v>
      </c>
      <c r="C135" s="33" t="s">
        <v>402</v>
      </c>
      <c r="D135" s="40" t="s">
        <v>482</v>
      </c>
      <c r="E135" s="33" t="s">
        <v>11</v>
      </c>
      <c r="F135" s="41">
        <f>'6º Medição'!M135</f>
        <v>1</v>
      </c>
      <c r="G135" s="41"/>
      <c r="H135" s="41">
        <f t="shared" si="6"/>
        <v>0</v>
      </c>
      <c r="I135" s="42">
        <f>ROUND('6º Medição'!I135*0.0717,2)</f>
        <v>7.47</v>
      </c>
      <c r="J135" s="42">
        <f>'6º Medição'!J135*0.0717</f>
        <v>9.704595</v>
      </c>
      <c r="K135" s="42">
        <f t="shared" si="7"/>
        <v>0</v>
      </c>
      <c r="L135" s="42">
        <f t="shared" si="8"/>
        <v>0</v>
      </c>
      <c r="M135" s="79">
        <f t="shared" si="9"/>
        <v>1</v>
      </c>
      <c r="N135" s="84">
        <f t="shared" si="10"/>
        <v>9.704595</v>
      </c>
      <c r="O135" s="84">
        <f t="shared" si="11"/>
        <v>9.704595</v>
      </c>
    </row>
    <row r="136" spans="1:15" s="4" customFormat="1" ht="15">
      <c r="A136" s="33"/>
      <c r="B136" s="33"/>
      <c r="C136" s="33"/>
      <c r="D136" s="40" t="s">
        <v>489</v>
      </c>
      <c r="E136" s="33"/>
      <c r="F136" s="41">
        <f>'6º Medição'!M136</f>
        <v>0</v>
      </c>
      <c r="G136" s="41"/>
      <c r="H136" s="41">
        <f t="shared" si="6"/>
        <v>0</v>
      </c>
      <c r="I136" s="42">
        <f>ROUND('6º Medição'!I136*0.0717,2)</f>
        <v>0</v>
      </c>
      <c r="J136" s="42">
        <f>'6º Medição'!J136*0.0717</f>
        <v>0</v>
      </c>
      <c r="K136" s="42"/>
      <c r="L136" s="42">
        <f t="shared" si="8"/>
        <v>0</v>
      </c>
      <c r="M136" s="79">
        <f t="shared" si="9"/>
        <v>0</v>
      </c>
      <c r="N136" s="84">
        <f t="shared" si="10"/>
        <v>0</v>
      </c>
      <c r="O136" s="84">
        <f t="shared" si="11"/>
        <v>0</v>
      </c>
    </row>
    <row r="137" spans="1:15" s="2" customFormat="1" ht="15">
      <c r="A137" s="360" t="s">
        <v>144</v>
      </c>
      <c r="B137" s="360"/>
      <c r="C137" s="360"/>
      <c r="D137" s="360"/>
      <c r="E137" s="360"/>
      <c r="F137" s="41">
        <f>'6º Medição'!M137</f>
        <v>0</v>
      </c>
      <c r="G137" s="41"/>
      <c r="H137" s="41">
        <f t="shared" si="6"/>
        <v>0</v>
      </c>
      <c r="I137" s="42">
        <f>ROUND('6º Medição'!I137*0.0717,2)</f>
        <v>0</v>
      </c>
      <c r="J137" s="42">
        <f>'6º Medição'!J137*0.0717</f>
        <v>0</v>
      </c>
      <c r="K137" s="42"/>
      <c r="L137" s="42">
        <f t="shared" si="8"/>
        <v>0</v>
      </c>
      <c r="M137" s="79">
        <f t="shared" si="9"/>
        <v>0</v>
      </c>
      <c r="N137" s="84">
        <f t="shared" si="10"/>
        <v>0</v>
      </c>
      <c r="O137" s="84">
        <f t="shared" si="11"/>
        <v>0</v>
      </c>
    </row>
    <row r="138" spans="1:15" s="2" customFormat="1" ht="108">
      <c r="A138" s="33" t="s">
        <v>5</v>
      </c>
      <c r="B138" s="33" t="s">
        <v>284</v>
      </c>
      <c r="C138" s="33" t="s">
        <v>287</v>
      </c>
      <c r="D138" s="40" t="s">
        <v>286</v>
      </c>
      <c r="E138" s="33" t="s">
        <v>11</v>
      </c>
      <c r="F138" s="41">
        <f>'6º Medição'!M138</f>
        <v>2</v>
      </c>
      <c r="G138" s="41"/>
      <c r="H138" s="41">
        <f t="shared" si="6"/>
        <v>0</v>
      </c>
      <c r="I138" s="42">
        <f>ROUND('6º Medição'!I138*0.0717,2)</f>
        <v>13.22</v>
      </c>
      <c r="J138" s="42">
        <f>'6º Medição'!J138*0.0717</f>
        <v>17.184338999999998</v>
      </c>
      <c r="K138" s="42">
        <f t="shared" si="7"/>
        <v>0</v>
      </c>
      <c r="L138" s="42">
        <f t="shared" si="8"/>
        <v>0</v>
      </c>
      <c r="M138" s="79">
        <f t="shared" si="9"/>
        <v>2</v>
      </c>
      <c r="N138" s="84">
        <f t="shared" si="10"/>
        <v>17.184338999999998</v>
      </c>
      <c r="O138" s="84">
        <f t="shared" si="11"/>
        <v>34.368677999999996</v>
      </c>
    </row>
    <row r="139" spans="1:15" s="4" customFormat="1" ht="24">
      <c r="A139" s="33" t="s">
        <v>31</v>
      </c>
      <c r="B139" s="33">
        <v>20</v>
      </c>
      <c r="C139" s="33" t="s">
        <v>403</v>
      </c>
      <c r="D139" s="40" t="s">
        <v>145</v>
      </c>
      <c r="E139" s="33" t="s">
        <v>11</v>
      </c>
      <c r="F139" s="41">
        <f>'6º Medição'!M139</f>
        <v>2</v>
      </c>
      <c r="G139" s="41"/>
      <c r="H139" s="41">
        <f t="shared" si="6"/>
        <v>0</v>
      </c>
      <c r="I139" s="42">
        <f>ROUND('6º Medição'!I139*0.0717,2)</f>
        <v>2.09</v>
      </c>
      <c r="J139" s="42">
        <f>'6º Medição'!J139*0.0717</f>
        <v>2.711694</v>
      </c>
      <c r="K139" s="42">
        <f t="shared" si="7"/>
        <v>0</v>
      </c>
      <c r="L139" s="42">
        <f t="shared" si="8"/>
        <v>0</v>
      </c>
      <c r="M139" s="79">
        <f t="shared" si="9"/>
        <v>2</v>
      </c>
      <c r="N139" s="84">
        <f t="shared" si="10"/>
        <v>2.711694</v>
      </c>
      <c r="O139" s="84">
        <f t="shared" si="11"/>
        <v>5.423388</v>
      </c>
    </row>
    <row r="140" spans="1:15" s="4" customFormat="1" ht="36">
      <c r="A140" s="33" t="s">
        <v>460</v>
      </c>
      <c r="B140" s="33" t="s">
        <v>481</v>
      </c>
      <c r="C140" s="33" t="s">
        <v>404</v>
      </c>
      <c r="D140" s="40" t="s">
        <v>482</v>
      </c>
      <c r="E140" s="33" t="s">
        <v>11</v>
      </c>
      <c r="F140" s="41">
        <f>'6º Medição'!M140</f>
        <v>3</v>
      </c>
      <c r="G140" s="41"/>
      <c r="H140" s="41">
        <f t="shared" si="6"/>
        <v>0</v>
      </c>
      <c r="I140" s="42">
        <f>ROUND('6º Medição'!I140*0.0717,2)</f>
        <v>7.47</v>
      </c>
      <c r="J140" s="42">
        <f>'6º Medição'!J140*0.0717</f>
        <v>9.704595</v>
      </c>
      <c r="K140" s="42">
        <f t="shared" si="7"/>
        <v>0</v>
      </c>
      <c r="L140" s="42">
        <f t="shared" si="8"/>
        <v>0</v>
      </c>
      <c r="M140" s="79">
        <f t="shared" si="9"/>
        <v>3</v>
      </c>
      <c r="N140" s="84">
        <f t="shared" si="10"/>
        <v>9.704595</v>
      </c>
      <c r="O140" s="84">
        <f t="shared" si="11"/>
        <v>29.113785</v>
      </c>
    </row>
    <row r="141" spans="1:15" s="2" customFormat="1" ht="36">
      <c r="A141" s="33" t="s">
        <v>5</v>
      </c>
      <c r="B141" s="33" t="s">
        <v>142</v>
      </c>
      <c r="C141" s="33" t="s">
        <v>405</v>
      </c>
      <c r="D141" s="40" t="s">
        <v>146</v>
      </c>
      <c r="E141" s="33" t="s">
        <v>11</v>
      </c>
      <c r="F141" s="41">
        <f>'6º Medição'!M141</f>
        <v>2</v>
      </c>
      <c r="G141" s="41"/>
      <c r="H141" s="41">
        <f t="shared" si="6"/>
        <v>0</v>
      </c>
      <c r="I141" s="42">
        <f>ROUND('6º Medição'!I141*0.0717,2)</f>
        <v>4.56</v>
      </c>
      <c r="J141" s="42">
        <f>'6º Medição'!J141*0.0717</f>
        <v>5.926005</v>
      </c>
      <c r="K141" s="42">
        <f t="shared" si="7"/>
        <v>0</v>
      </c>
      <c r="L141" s="42">
        <f t="shared" si="8"/>
        <v>0</v>
      </c>
      <c r="M141" s="79">
        <f t="shared" si="9"/>
        <v>2</v>
      </c>
      <c r="N141" s="84">
        <f t="shared" si="10"/>
        <v>5.926005</v>
      </c>
      <c r="O141" s="84">
        <f t="shared" si="11"/>
        <v>11.85201</v>
      </c>
    </row>
    <row r="142" spans="1:15" s="2" customFormat="1" ht="36">
      <c r="A142" s="33" t="s">
        <v>5</v>
      </c>
      <c r="B142" s="33" t="s">
        <v>147</v>
      </c>
      <c r="C142" s="33" t="s">
        <v>406</v>
      </c>
      <c r="D142" s="40" t="s">
        <v>148</v>
      </c>
      <c r="E142" s="33" t="s">
        <v>11</v>
      </c>
      <c r="F142" s="41">
        <f>'6º Medição'!M142</f>
        <v>10</v>
      </c>
      <c r="G142" s="41"/>
      <c r="H142" s="41">
        <f t="shared" si="6"/>
        <v>0</v>
      </c>
      <c r="I142" s="42">
        <f>ROUND('6º Medição'!I142*0.0717,2)</f>
        <v>1.4</v>
      </c>
      <c r="J142" s="42">
        <f>'6º Medição'!J142*0.0717</f>
        <v>1.815444</v>
      </c>
      <c r="K142" s="42">
        <f t="shared" si="7"/>
        <v>0</v>
      </c>
      <c r="L142" s="42">
        <f t="shared" si="8"/>
        <v>0</v>
      </c>
      <c r="M142" s="79">
        <f t="shared" si="9"/>
        <v>10</v>
      </c>
      <c r="N142" s="84">
        <f t="shared" si="10"/>
        <v>1.815444</v>
      </c>
      <c r="O142" s="84">
        <f t="shared" si="11"/>
        <v>18.15444</v>
      </c>
    </row>
    <row r="143" spans="1:15" s="2" customFormat="1" ht="36">
      <c r="A143" s="33" t="s">
        <v>5</v>
      </c>
      <c r="B143" s="33" t="s">
        <v>150</v>
      </c>
      <c r="C143" s="33" t="s">
        <v>407</v>
      </c>
      <c r="D143" s="40" t="s">
        <v>151</v>
      </c>
      <c r="E143" s="33" t="s">
        <v>11</v>
      </c>
      <c r="F143" s="41">
        <f>'6º Medição'!M143</f>
        <v>10</v>
      </c>
      <c r="G143" s="41"/>
      <c r="H143" s="41">
        <f t="shared" si="6"/>
        <v>0</v>
      </c>
      <c r="I143" s="42">
        <f>ROUND('6º Medição'!I143*0.0717,2)</f>
        <v>1.61</v>
      </c>
      <c r="J143" s="42">
        <f>'6º Medição'!J143*0.0717</f>
        <v>2.089338</v>
      </c>
      <c r="K143" s="42">
        <f t="shared" si="7"/>
        <v>0</v>
      </c>
      <c r="L143" s="42">
        <f t="shared" si="8"/>
        <v>0</v>
      </c>
      <c r="M143" s="79">
        <f t="shared" si="9"/>
        <v>10</v>
      </c>
      <c r="N143" s="84">
        <f t="shared" si="10"/>
        <v>2.089338</v>
      </c>
      <c r="O143" s="84">
        <f t="shared" si="11"/>
        <v>20.89338</v>
      </c>
    </row>
    <row r="144" spans="1:15" s="2" customFormat="1" ht="24">
      <c r="A144" s="33" t="s">
        <v>5</v>
      </c>
      <c r="B144" s="33" t="s">
        <v>152</v>
      </c>
      <c r="C144" s="33" t="s">
        <v>408</v>
      </c>
      <c r="D144" s="40" t="s">
        <v>153</v>
      </c>
      <c r="E144" s="33" t="s">
        <v>11</v>
      </c>
      <c r="F144" s="41">
        <f>'6º Medição'!M144</f>
        <v>5</v>
      </c>
      <c r="G144" s="41"/>
      <c r="H144" s="41">
        <f aca="true" t="shared" si="12" ref="H144:H207">G144</f>
        <v>0</v>
      </c>
      <c r="I144" s="42">
        <f>ROUND('6º Medição'!I144*0.0717,2)</f>
        <v>2.86</v>
      </c>
      <c r="J144" s="42">
        <f>'6º Medição'!J144*0.0717</f>
        <v>3.3684659999999997</v>
      </c>
      <c r="K144" s="42">
        <f aca="true" t="shared" si="13" ref="K144:K207">J144*G144</f>
        <v>0</v>
      </c>
      <c r="L144" s="42">
        <f aca="true" t="shared" si="14" ref="L144:L207">H144*J144</f>
        <v>0</v>
      </c>
      <c r="M144" s="79">
        <f aca="true" t="shared" si="15" ref="M144:M207">F144-H144</f>
        <v>5</v>
      </c>
      <c r="N144" s="84">
        <f aca="true" t="shared" si="16" ref="N144:N207">J144</f>
        <v>3.3684659999999997</v>
      </c>
      <c r="O144" s="84">
        <f aca="true" t="shared" si="17" ref="O144:O207">M144*N144</f>
        <v>16.842329999999997</v>
      </c>
    </row>
    <row r="145" spans="1:15" s="2" customFormat="1" ht="15">
      <c r="A145" s="33"/>
      <c r="B145" s="33"/>
      <c r="C145" s="33"/>
      <c r="D145" s="40"/>
      <c r="E145" s="33"/>
      <c r="F145" s="41">
        <f>'6º Medição'!M145</f>
        <v>0</v>
      </c>
      <c r="G145" s="41"/>
      <c r="H145" s="41">
        <f t="shared" si="12"/>
        <v>0</v>
      </c>
      <c r="I145" s="42">
        <f>ROUND('6º Medição'!I145*0.0717,2)</f>
        <v>0</v>
      </c>
      <c r="J145" s="42">
        <f>'6º Medição'!J145*0.0717</f>
        <v>0</v>
      </c>
      <c r="K145" s="42"/>
      <c r="L145" s="42">
        <f t="shared" si="14"/>
        <v>0</v>
      </c>
      <c r="M145" s="79">
        <f t="shared" si="15"/>
        <v>0</v>
      </c>
      <c r="N145" s="84">
        <f t="shared" si="16"/>
        <v>0</v>
      </c>
      <c r="O145" s="84">
        <f t="shared" si="17"/>
        <v>0</v>
      </c>
    </row>
    <row r="146" spans="1:15" s="2" customFormat="1" ht="30" customHeight="1">
      <c r="A146" s="33"/>
      <c r="B146" s="33"/>
      <c r="C146" s="33"/>
      <c r="D146" s="48" t="s">
        <v>155</v>
      </c>
      <c r="E146" s="33"/>
      <c r="F146" s="41">
        <f>'6º Medição'!M146</f>
        <v>0</v>
      </c>
      <c r="G146" s="41"/>
      <c r="H146" s="41">
        <f t="shared" si="12"/>
        <v>0</v>
      </c>
      <c r="I146" s="42">
        <f>ROUND('6º Medição'!I146*0.0717,2)</f>
        <v>0</v>
      </c>
      <c r="J146" s="42">
        <f>'6º Medição'!J146*0.0717</f>
        <v>0</v>
      </c>
      <c r="K146" s="42"/>
      <c r="L146" s="42">
        <f t="shared" si="14"/>
        <v>0</v>
      </c>
      <c r="M146" s="79">
        <f t="shared" si="15"/>
        <v>0</v>
      </c>
      <c r="N146" s="84">
        <f t="shared" si="16"/>
        <v>0</v>
      </c>
      <c r="O146" s="84">
        <f t="shared" si="17"/>
        <v>0</v>
      </c>
    </row>
    <row r="147" spans="1:15" s="4" customFormat="1" ht="24">
      <c r="A147" s="33" t="s">
        <v>460</v>
      </c>
      <c r="B147" s="33" t="s">
        <v>484</v>
      </c>
      <c r="C147" s="33" t="s">
        <v>409</v>
      </c>
      <c r="D147" s="40" t="s">
        <v>156</v>
      </c>
      <c r="E147" s="33" t="s">
        <v>11</v>
      </c>
      <c r="F147" s="41">
        <f>'6º Medição'!M147</f>
        <v>12</v>
      </c>
      <c r="G147" s="41"/>
      <c r="H147" s="41">
        <f t="shared" si="12"/>
        <v>0</v>
      </c>
      <c r="I147" s="42">
        <f>ROUND('6º Medição'!I147*0.0717,2)</f>
        <v>4.25</v>
      </c>
      <c r="J147" s="42">
        <f>'6º Medição'!J147*0.0717</f>
        <v>5.52807</v>
      </c>
      <c r="K147" s="42">
        <f t="shared" si="13"/>
        <v>0</v>
      </c>
      <c r="L147" s="42">
        <f t="shared" si="14"/>
        <v>0</v>
      </c>
      <c r="M147" s="79">
        <f t="shared" si="15"/>
        <v>12</v>
      </c>
      <c r="N147" s="84">
        <f t="shared" si="16"/>
        <v>5.52807</v>
      </c>
      <c r="O147" s="84">
        <f t="shared" si="17"/>
        <v>66.33684</v>
      </c>
    </row>
    <row r="148" spans="1:15" s="4" customFormat="1" ht="36">
      <c r="A148" s="33" t="s">
        <v>460</v>
      </c>
      <c r="B148" s="33" t="s">
        <v>483</v>
      </c>
      <c r="C148" s="33" t="s">
        <v>410</v>
      </c>
      <c r="D148" s="40" t="s">
        <v>158</v>
      </c>
      <c r="E148" s="33" t="s">
        <v>121</v>
      </c>
      <c r="F148" s="41">
        <f>'6º Medição'!M148</f>
        <v>12</v>
      </c>
      <c r="G148" s="41"/>
      <c r="H148" s="41">
        <f t="shared" si="12"/>
        <v>0</v>
      </c>
      <c r="I148" s="42">
        <f>ROUND('6º Medição'!I148*0.0717,2)</f>
        <v>4.62</v>
      </c>
      <c r="J148" s="42">
        <f>'6º Medição'!J148*0.0717</f>
        <v>5.999856</v>
      </c>
      <c r="K148" s="42">
        <f t="shared" si="13"/>
        <v>0</v>
      </c>
      <c r="L148" s="42">
        <f t="shared" si="14"/>
        <v>0</v>
      </c>
      <c r="M148" s="79">
        <f t="shared" si="15"/>
        <v>12</v>
      </c>
      <c r="N148" s="84">
        <f t="shared" si="16"/>
        <v>5.999856</v>
      </c>
      <c r="O148" s="84">
        <f t="shared" si="17"/>
        <v>71.998272</v>
      </c>
    </row>
    <row r="149" spans="1:15" s="4" customFormat="1" ht="36">
      <c r="A149" s="33" t="s">
        <v>460</v>
      </c>
      <c r="B149" s="33" t="s">
        <v>486</v>
      </c>
      <c r="C149" s="33" t="s">
        <v>288</v>
      </c>
      <c r="D149" s="40" t="s">
        <v>289</v>
      </c>
      <c r="E149" s="33" t="s">
        <v>121</v>
      </c>
      <c r="F149" s="41">
        <f>'6º Medição'!M149</f>
        <v>12</v>
      </c>
      <c r="G149" s="41"/>
      <c r="H149" s="41">
        <f t="shared" si="12"/>
        <v>0</v>
      </c>
      <c r="I149" s="42">
        <f>ROUND('6º Medição'!I149*0.0717,2)</f>
        <v>0.92</v>
      </c>
      <c r="J149" s="42">
        <f>'6º Medição'!J149*0.0717</f>
        <v>1.194522</v>
      </c>
      <c r="K149" s="42">
        <f t="shared" si="13"/>
        <v>0</v>
      </c>
      <c r="L149" s="42">
        <f t="shared" si="14"/>
        <v>0</v>
      </c>
      <c r="M149" s="79">
        <f t="shared" si="15"/>
        <v>12</v>
      </c>
      <c r="N149" s="84">
        <f t="shared" si="16"/>
        <v>1.194522</v>
      </c>
      <c r="O149" s="84">
        <f t="shared" si="17"/>
        <v>14.334264000000001</v>
      </c>
    </row>
    <row r="150" spans="1:15" s="4" customFormat="1" ht="24">
      <c r="A150" s="33" t="s">
        <v>460</v>
      </c>
      <c r="B150" s="33" t="s">
        <v>485</v>
      </c>
      <c r="C150" s="33" t="s">
        <v>411</v>
      </c>
      <c r="D150" s="40" t="s">
        <v>159</v>
      </c>
      <c r="E150" s="33" t="s">
        <v>121</v>
      </c>
      <c r="F150" s="41">
        <f>'6º Medição'!M150</f>
        <v>9</v>
      </c>
      <c r="G150" s="41"/>
      <c r="H150" s="41">
        <f t="shared" si="12"/>
        <v>0</v>
      </c>
      <c r="I150" s="42">
        <f>ROUND('6º Medição'!I150*0.0717,2)</f>
        <v>4.26</v>
      </c>
      <c r="J150" s="42">
        <f>'6º Medição'!J150*0.0717</f>
        <v>5.543127</v>
      </c>
      <c r="K150" s="42">
        <f t="shared" si="13"/>
        <v>0</v>
      </c>
      <c r="L150" s="42">
        <f t="shared" si="14"/>
        <v>0</v>
      </c>
      <c r="M150" s="79">
        <f t="shared" si="15"/>
        <v>9</v>
      </c>
      <c r="N150" s="84">
        <f t="shared" si="16"/>
        <v>5.543127</v>
      </c>
      <c r="O150" s="84">
        <f t="shared" si="17"/>
        <v>49.888143</v>
      </c>
    </row>
    <row r="151" spans="1:15" s="4" customFormat="1" ht="48">
      <c r="A151" s="33" t="s">
        <v>460</v>
      </c>
      <c r="B151" s="33" t="s">
        <v>487</v>
      </c>
      <c r="C151" s="33" t="s">
        <v>290</v>
      </c>
      <c r="D151" s="40" t="s">
        <v>291</v>
      </c>
      <c r="E151" s="33" t="s">
        <v>11</v>
      </c>
      <c r="F151" s="41">
        <f>'6º Medição'!M151</f>
        <v>1</v>
      </c>
      <c r="G151" s="41"/>
      <c r="H151" s="41">
        <f t="shared" si="12"/>
        <v>0</v>
      </c>
      <c r="I151" s="42">
        <f>ROUND('6º Medição'!I151*0.0717,2)</f>
        <v>163.71</v>
      </c>
      <c r="J151" s="42">
        <f>'6º Medição'!J151*0.0717</f>
        <v>212.829261</v>
      </c>
      <c r="K151" s="42">
        <f t="shared" si="13"/>
        <v>0</v>
      </c>
      <c r="L151" s="42">
        <f t="shared" si="14"/>
        <v>0</v>
      </c>
      <c r="M151" s="79">
        <f t="shared" si="15"/>
        <v>1</v>
      </c>
      <c r="N151" s="84">
        <f t="shared" si="16"/>
        <v>212.829261</v>
      </c>
      <c r="O151" s="84">
        <f t="shared" si="17"/>
        <v>212.829261</v>
      </c>
    </row>
    <row r="152" spans="1:15" s="4" customFormat="1" ht="24">
      <c r="A152" s="33" t="s">
        <v>31</v>
      </c>
      <c r="B152" s="33">
        <v>162</v>
      </c>
      <c r="C152" s="33" t="s">
        <v>412</v>
      </c>
      <c r="D152" s="40" t="s">
        <v>161</v>
      </c>
      <c r="E152" s="33" t="s">
        <v>11</v>
      </c>
      <c r="F152" s="41">
        <f>'6º Medição'!M152</f>
        <v>1</v>
      </c>
      <c r="G152" s="41"/>
      <c r="H152" s="41">
        <f t="shared" si="12"/>
        <v>0</v>
      </c>
      <c r="I152" s="42">
        <f>ROUND('6º Medição'!I152*0.0717,2)</f>
        <v>65.34</v>
      </c>
      <c r="J152" s="42">
        <f>'6º Medição'!J152*0.0717</f>
        <v>84.945141</v>
      </c>
      <c r="K152" s="42">
        <f t="shared" si="13"/>
        <v>0</v>
      </c>
      <c r="L152" s="42">
        <f t="shared" si="14"/>
        <v>0</v>
      </c>
      <c r="M152" s="79">
        <f t="shared" si="15"/>
        <v>1</v>
      </c>
      <c r="N152" s="84">
        <f t="shared" si="16"/>
        <v>84.945141</v>
      </c>
      <c r="O152" s="84">
        <f t="shared" si="17"/>
        <v>84.945141</v>
      </c>
    </row>
    <row r="153" spans="1:15" s="4" customFormat="1" ht="24">
      <c r="A153" s="33" t="s">
        <v>31</v>
      </c>
      <c r="B153" s="33">
        <v>176</v>
      </c>
      <c r="C153" s="33" t="s">
        <v>413</v>
      </c>
      <c r="D153" s="40" t="s">
        <v>162</v>
      </c>
      <c r="E153" s="33" t="s">
        <v>11</v>
      </c>
      <c r="F153" s="41">
        <f>'6º Medição'!M153</f>
        <v>1</v>
      </c>
      <c r="G153" s="41"/>
      <c r="H153" s="41">
        <f t="shared" si="12"/>
        <v>0</v>
      </c>
      <c r="I153" s="42">
        <f>ROUND('6º Medição'!I153*0.0717,2)</f>
        <v>65.34</v>
      </c>
      <c r="J153" s="42">
        <f>'6º Medição'!J153*0.0717</f>
        <v>84.945141</v>
      </c>
      <c r="K153" s="42">
        <f t="shared" si="13"/>
        <v>0</v>
      </c>
      <c r="L153" s="42">
        <f t="shared" si="14"/>
        <v>0</v>
      </c>
      <c r="M153" s="79">
        <f t="shared" si="15"/>
        <v>1</v>
      </c>
      <c r="N153" s="84">
        <f t="shared" si="16"/>
        <v>84.945141</v>
      </c>
      <c r="O153" s="84">
        <f t="shared" si="17"/>
        <v>84.945141</v>
      </c>
    </row>
    <row r="154" spans="1:15" s="4" customFormat="1" ht="24">
      <c r="A154" s="33" t="s">
        <v>460</v>
      </c>
      <c r="B154" s="33" t="s">
        <v>488</v>
      </c>
      <c r="C154" s="33" t="s">
        <v>414</v>
      </c>
      <c r="D154" s="40" t="s">
        <v>163</v>
      </c>
      <c r="E154" s="33" t="s">
        <v>11</v>
      </c>
      <c r="F154" s="41">
        <f>'6º Medição'!M154</f>
        <v>2</v>
      </c>
      <c r="G154" s="41"/>
      <c r="H154" s="41">
        <f t="shared" si="12"/>
        <v>0</v>
      </c>
      <c r="I154" s="42">
        <f>ROUND('6º Medição'!I154*0.0717,2)</f>
        <v>0.6</v>
      </c>
      <c r="J154" s="42">
        <f>'6º Medição'!J154*0.0717</f>
        <v>0.777945</v>
      </c>
      <c r="K154" s="42">
        <f t="shared" si="13"/>
        <v>0</v>
      </c>
      <c r="L154" s="42">
        <f t="shared" si="14"/>
        <v>0</v>
      </c>
      <c r="M154" s="79">
        <f t="shared" si="15"/>
        <v>2</v>
      </c>
      <c r="N154" s="84">
        <f t="shared" si="16"/>
        <v>0.777945</v>
      </c>
      <c r="O154" s="84">
        <f t="shared" si="17"/>
        <v>1.55589</v>
      </c>
    </row>
    <row r="155" spans="1:15" s="4" customFormat="1" ht="36">
      <c r="A155" s="33" t="s">
        <v>460</v>
      </c>
      <c r="B155" s="33" t="s">
        <v>483</v>
      </c>
      <c r="C155" s="33" t="s">
        <v>415</v>
      </c>
      <c r="D155" s="40" t="s">
        <v>164</v>
      </c>
      <c r="E155" s="33" t="s">
        <v>121</v>
      </c>
      <c r="F155" s="41">
        <f>'6º Medição'!M155</f>
        <v>2</v>
      </c>
      <c r="G155" s="41"/>
      <c r="H155" s="41">
        <f t="shared" si="12"/>
        <v>0</v>
      </c>
      <c r="I155" s="42">
        <f>ROUND('6º Medição'!I155*0.0717,2)</f>
        <v>3.63</v>
      </c>
      <c r="J155" s="42">
        <f>'6º Medição'!J155*0.0717</f>
        <v>4.7157089999999995</v>
      </c>
      <c r="K155" s="42">
        <f t="shared" si="13"/>
        <v>0</v>
      </c>
      <c r="L155" s="42">
        <f t="shared" si="14"/>
        <v>0</v>
      </c>
      <c r="M155" s="79">
        <f t="shared" si="15"/>
        <v>2</v>
      </c>
      <c r="N155" s="84">
        <f t="shared" si="16"/>
        <v>4.7157089999999995</v>
      </c>
      <c r="O155" s="84">
        <f t="shared" si="17"/>
        <v>9.431417999999999</v>
      </c>
    </row>
    <row r="156" spans="1:15" s="2" customFormat="1" ht="24">
      <c r="A156" s="33" t="s">
        <v>5</v>
      </c>
      <c r="B156" s="33">
        <v>73749</v>
      </c>
      <c r="C156" s="33" t="s">
        <v>416</v>
      </c>
      <c r="D156" s="40" t="s">
        <v>165</v>
      </c>
      <c r="E156" s="33" t="s">
        <v>11</v>
      </c>
      <c r="F156" s="41">
        <f>'6º Medição'!M156</f>
        <v>1</v>
      </c>
      <c r="G156" s="41"/>
      <c r="H156" s="41">
        <f t="shared" si="12"/>
        <v>0</v>
      </c>
      <c r="I156" s="42">
        <f>ROUND('6º Medição'!I156*0.0717,2)</f>
        <v>8.65</v>
      </c>
      <c r="J156" s="42">
        <f>'6º Medição'!J156*0.0717</f>
        <v>11.246862</v>
      </c>
      <c r="K156" s="42">
        <f t="shared" si="13"/>
        <v>0</v>
      </c>
      <c r="L156" s="42">
        <f t="shared" si="14"/>
        <v>0</v>
      </c>
      <c r="M156" s="79">
        <f t="shared" si="15"/>
        <v>1</v>
      </c>
      <c r="N156" s="84">
        <f t="shared" si="16"/>
        <v>11.246862</v>
      </c>
      <c r="O156" s="84">
        <f t="shared" si="17"/>
        <v>11.246862</v>
      </c>
    </row>
    <row r="157" spans="1:15" s="2" customFormat="1" ht="48">
      <c r="A157" s="33" t="s">
        <v>5</v>
      </c>
      <c r="B157" s="33" t="s">
        <v>458</v>
      </c>
      <c r="C157" s="33" t="s">
        <v>292</v>
      </c>
      <c r="D157" s="40" t="s">
        <v>293</v>
      </c>
      <c r="E157" s="33" t="s">
        <v>11</v>
      </c>
      <c r="F157" s="41">
        <f>'6º Medição'!M157</f>
        <v>3</v>
      </c>
      <c r="G157" s="41"/>
      <c r="H157" s="41">
        <f t="shared" si="12"/>
        <v>0</v>
      </c>
      <c r="I157" s="42">
        <f>ROUND('6º Medição'!I157*0.0717,2)</f>
        <v>9.75</v>
      </c>
      <c r="J157" s="42">
        <f>'6º Medição'!J157*0.0717</f>
        <v>12.672258000000001</v>
      </c>
      <c r="K157" s="42">
        <f t="shared" si="13"/>
        <v>0</v>
      </c>
      <c r="L157" s="42">
        <f t="shared" si="14"/>
        <v>0</v>
      </c>
      <c r="M157" s="79">
        <f t="shared" si="15"/>
        <v>3</v>
      </c>
      <c r="N157" s="84">
        <f t="shared" si="16"/>
        <v>12.672258000000001</v>
      </c>
      <c r="O157" s="84">
        <f t="shared" si="17"/>
        <v>38.016774000000005</v>
      </c>
    </row>
    <row r="158" spans="1:15" s="2" customFormat="1" ht="15">
      <c r="A158" s="33"/>
      <c r="B158" s="33"/>
      <c r="C158" s="33"/>
      <c r="D158" s="40"/>
      <c r="E158" s="33"/>
      <c r="F158" s="41">
        <f>'6º Medição'!M158</f>
        <v>0</v>
      </c>
      <c r="G158" s="41"/>
      <c r="H158" s="41">
        <f t="shared" si="12"/>
        <v>0</v>
      </c>
      <c r="I158" s="42">
        <f>ROUND('6º Medição'!I158*0.0717,2)</f>
        <v>0</v>
      </c>
      <c r="J158" s="42">
        <f>'6º Medição'!J158*0.0717</f>
        <v>0</v>
      </c>
      <c r="K158" s="42"/>
      <c r="L158" s="42">
        <f t="shared" si="14"/>
        <v>0</v>
      </c>
      <c r="M158" s="79">
        <f t="shared" si="15"/>
        <v>0</v>
      </c>
      <c r="N158" s="84">
        <f t="shared" si="16"/>
        <v>0</v>
      </c>
      <c r="O158" s="84">
        <f t="shared" si="17"/>
        <v>0</v>
      </c>
    </row>
    <row r="159" spans="1:15" s="2" customFormat="1" ht="15">
      <c r="A159" s="34"/>
      <c r="B159" s="34"/>
      <c r="C159" s="43">
        <v>10</v>
      </c>
      <c r="D159" s="44" t="s">
        <v>166</v>
      </c>
      <c r="E159" s="34"/>
      <c r="F159" s="41">
        <f>'6º Medição'!M159</f>
        <v>0</v>
      </c>
      <c r="G159" s="45"/>
      <c r="H159" s="41">
        <f t="shared" si="12"/>
        <v>0</v>
      </c>
      <c r="I159" s="42">
        <f>ROUND('6º Medição'!I159*0.0717,2)</f>
        <v>0</v>
      </c>
      <c r="J159" s="42">
        <f>'6º Medição'!J159*0.0717</f>
        <v>0</v>
      </c>
      <c r="K159" s="42"/>
      <c r="L159" s="42">
        <f t="shared" si="14"/>
        <v>0</v>
      </c>
      <c r="M159" s="79">
        <f t="shared" si="15"/>
        <v>0</v>
      </c>
      <c r="N159" s="84">
        <f t="shared" si="16"/>
        <v>0</v>
      </c>
      <c r="O159" s="84">
        <f t="shared" si="17"/>
        <v>0</v>
      </c>
    </row>
    <row r="160" spans="1:15" s="2" customFormat="1" ht="15">
      <c r="A160" s="34"/>
      <c r="B160" s="34"/>
      <c r="C160" s="37"/>
      <c r="D160" s="44" t="s">
        <v>167</v>
      </c>
      <c r="E160" s="34"/>
      <c r="F160" s="41">
        <f>'6º Medição'!M160</f>
        <v>0</v>
      </c>
      <c r="G160" s="45"/>
      <c r="H160" s="41">
        <f t="shared" si="12"/>
        <v>0</v>
      </c>
      <c r="I160" s="42">
        <f>ROUND('6º Medição'!I160*0.0717,2)</f>
        <v>0</v>
      </c>
      <c r="J160" s="42">
        <f>'6º Medição'!J160*0.0717</f>
        <v>0</v>
      </c>
      <c r="K160" s="42"/>
      <c r="L160" s="42">
        <f t="shared" si="14"/>
        <v>0</v>
      </c>
      <c r="M160" s="79">
        <f t="shared" si="15"/>
        <v>0</v>
      </c>
      <c r="N160" s="84">
        <f t="shared" si="16"/>
        <v>0</v>
      </c>
      <c r="O160" s="84">
        <f t="shared" si="17"/>
        <v>0</v>
      </c>
    </row>
    <row r="161" spans="1:15" s="2" customFormat="1" ht="60">
      <c r="A161" s="33" t="s">
        <v>5</v>
      </c>
      <c r="B161" s="33">
        <v>6021</v>
      </c>
      <c r="C161" s="33" t="s">
        <v>417</v>
      </c>
      <c r="D161" s="40" t="s">
        <v>294</v>
      </c>
      <c r="E161" s="33" t="s">
        <v>11</v>
      </c>
      <c r="F161" s="41">
        <f>'6º Medição'!M161</f>
        <v>3</v>
      </c>
      <c r="G161" s="41"/>
      <c r="H161" s="41">
        <f t="shared" si="12"/>
        <v>0</v>
      </c>
      <c r="I161" s="42">
        <f>ROUND('6º Medição'!I161*0.0717,2)</f>
        <v>9.16</v>
      </c>
      <c r="J161" s="42">
        <f>'6º Medição'!J161*0.0717</f>
        <v>11.911521</v>
      </c>
      <c r="K161" s="42">
        <f t="shared" si="13"/>
        <v>0</v>
      </c>
      <c r="L161" s="42">
        <f t="shared" si="14"/>
        <v>0</v>
      </c>
      <c r="M161" s="79">
        <f t="shared" si="15"/>
        <v>3</v>
      </c>
      <c r="N161" s="84">
        <f t="shared" si="16"/>
        <v>11.911521</v>
      </c>
      <c r="O161" s="84">
        <f t="shared" si="17"/>
        <v>35.734563</v>
      </c>
    </row>
    <row r="162" spans="1:15" s="2" customFormat="1" ht="60">
      <c r="A162" s="33" t="s">
        <v>460</v>
      </c>
      <c r="B162" s="33" t="s">
        <v>490</v>
      </c>
      <c r="C162" s="33" t="s">
        <v>418</v>
      </c>
      <c r="D162" s="40" t="s">
        <v>295</v>
      </c>
      <c r="E162" s="33" t="s">
        <v>11</v>
      </c>
      <c r="F162" s="41">
        <f>'6º Medição'!M162</f>
        <v>4</v>
      </c>
      <c r="G162" s="41"/>
      <c r="H162" s="41">
        <f t="shared" si="12"/>
        <v>0</v>
      </c>
      <c r="I162" s="42">
        <f>ROUND('6º Medição'!I162*0.0717,2)</f>
        <v>21.81</v>
      </c>
      <c r="J162" s="42">
        <f>'6º Medição'!J162*0.0717</f>
        <v>28.353765</v>
      </c>
      <c r="K162" s="42">
        <f t="shared" si="13"/>
        <v>0</v>
      </c>
      <c r="L162" s="42">
        <f t="shared" si="14"/>
        <v>0</v>
      </c>
      <c r="M162" s="79">
        <f t="shared" si="15"/>
        <v>4</v>
      </c>
      <c r="N162" s="84">
        <f t="shared" si="16"/>
        <v>28.353765</v>
      </c>
      <c r="O162" s="84">
        <f t="shared" si="17"/>
        <v>113.41506</v>
      </c>
    </row>
    <row r="163" spans="1:15" s="2" customFormat="1" ht="24">
      <c r="A163" s="33" t="s">
        <v>460</v>
      </c>
      <c r="B163" s="33" t="s">
        <v>491</v>
      </c>
      <c r="C163" s="33" t="s">
        <v>419</v>
      </c>
      <c r="D163" s="40" t="s">
        <v>168</v>
      </c>
      <c r="E163" s="33" t="s">
        <v>11</v>
      </c>
      <c r="F163" s="41">
        <f>'6º Medição'!M163</f>
        <v>7</v>
      </c>
      <c r="G163" s="41"/>
      <c r="H163" s="41">
        <f t="shared" si="12"/>
        <v>0</v>
      </c>
      <c r="I163" s="42">
        <f>ROUND('6º Medição'!I163*0.0717,2)</f>
        <v>2.82</v>
      </c>
      <c r="J163" s="42">
        <f>'6º Medição'!J163*0.0717</f>
        <v>3.670323</v>
      </c>
      <c r="K163" s="42">
        <f t="shared" si="13"/>
        <v>0</v>
      </c>
      <c r="L163" s="42">
        <f t="shared" si="14"/>
        <v>0</v>
      </c>
      <c r="M163" s="79">
        <f t="shared" si="15"/>
        <v>7</v>
      </c>
      <c r="N163" s="84">
        <f t="shared" si="16"/>
        <v>3.670323</v>
      </c>
      <c r="O163" s="84">
        <f t="shared" si="17"/>
        <v>25.692261</v>
      </c>
    </row>
    <row r="164" spans="1:15" s="2" customFormat="1" ht="60">
      <c r="A164" s="33" t="s">
        <v>5</v>
      </c>
      <c r="B164" s="33" t="s">
        <v>170</v>
      </c>
      <c r="C164" s="33" t="s">
        <v>420</v>
      </c>
      <c r="D164" s="40" t="s">
        <v>296</v>
      </c>
      <c r="E164" s="33" t="s">
        <v>11</v>
      </c>
      <c r="F164" s="41">
        <f>'6º Medição'!M164</f>
        <v>17</v>
      </c>
      <c r="G164" s="41"/>
      <c r="H164" s="41">
        <f t="shared" si="12"/>
        <v>0</v>
      </c>
      <c r="I164" s="42">
        <f>ROUND('6º Medição'!I164*0.0717,2)</f>
        <v>5.99</v>
      </c>
      <c r="J164" s="42">
        <f>'6º Medição'!J164*0.0717</f>
        <v>7.783035</v>
      </c>
      <c r="K164" s="42">
        <f t="shared" si="13"/>
        <v>0</v>
      </c>
      <c r="L164" s="42">
        <f t="shared" si="14"/>
        <v>0</v>
      </c>
      <c r="M164" s="79">
        <f t="shared" si="15"/>
        <v>17</v>
      </c>
      <c r="N164" s="84">
        <f t="shared" si="16"/>
        <v>7.783035</v>
      </c>
      <c r="O164" s="84">
        <f t="shared" si="17"/>
        <v>132.311595</v>
      </c>
    </row>
    <row r="165" spans="1:15" s="2" customFormat="1" ht="36">
      <c r="A165" s="33" t="s">
        <v>460</v>
      </c>
      <c r="B165" s="33" t="s">
        <v>492</v>
      </c>
      <c r="C165" s="33" t="s">
        <v>421</v>
      </c>
      <c r="D165" s="40" t="s">
        <v>171</v>
      </c>
      <c r="E165" s="33" t="s">
        <v>11</v>
      </c>
      <c r="F165" s="41">
        <f>'6º Medição'!M165</f>
        <v>1</v>
      </c>
      <c r="G165" s="41"/>
      <c r="H165" s="41">
        <f t="shared" si="12"/>
        <v>0</v>
      </c>
      <c r="I165" s="42">
        <f>ROUND('6º Medição'!I165*0.0717,2)</f>
        <v>143.46</v>
      </c>
      <c r="J165" s="42">
        <f>'6º Medição'!J165*0.0717</f>
        <v>186.49241700000002</v>
      </c>
      <c r="K165" s="42">
        <f t="shared" si="13"/>
        <v>0</v>
      </c>
      <c r="L165" s="42">
        <f t="shared" si="14"/>
        <v>0</v>
      </c>
      <c r="M165" s="79">
        <f t="shared" si="15"/>
        <v>1</v>
      </c>
      <c r="N165" s="84">
        <f t="shared" si="16"/>
        <v>186.49241700000002</v>
      </c>
      <c r="O165" s="84">
        <f t="shared" si="17"/>
        <v>186.49241700000002</v>
      </c>
    </row>
    <row r="166" spans="1:15" s="2" customFormat="1" ht="72">
      <c r="A166" s="33" t="s">
        <v>5</v>
      </c>
      <c r="B166" s="33" t="s">
        <v>172</v>
      </c>
      <c r="C166" s="33" t="s">
        <v>422</v>
      </c>
      <c r="D166" s="40" t="s">
        <v>298</v>
      </c>
      <c r="E166" s="33" t="s">
        <v>11</v>
      </c>
      <c r="F166" s="41">
        <f>'6º Medição'!M166</f>
        <v>1</v>
      </c>
      <c r="G166" s="41"/>
      <c r="H166" s="41">
        <f t="shared" si="12"/>
        <v>0</v>
      </c>
      <c r="I166" s="42">
        <f>ROUND('6º Medição'!I166*0.0717,2)</f>
        <v>17.23</v>
      </c>
      <c r="J166" s="42">
        <f>'6º Medição'!J166*0.0717</f>
        <v>22.398363</v>
      </c>
      <c r="K166" s="42">
        <f t="shared" si="13"/>
        <v>0</v>
      </c>
      <c r="L166" s="42">
        <f t="shared" si="14"/>
        <v>0</v>
      </c>
      <c r="M166" s="79">
        <f t="shared" si="15"/>
        <v>1</v>
      </c>
      <c r="N166" s="84">
        <f t="shared" si="16"/>
        <v>22.398363</v>
      </c>
      <c r="O166" s="84">
        <f t="shared" si="17"/>
        <v>22.398363</v>
      </c>
    </row>
    <row r="167" spans="1:15" s="2" customFormat="1" ht="24">
      <c r="A167" s="33" t="s">
        <v>460</v>
      </c>
      <c r="B167" s="33" t="s">
        <v>493</v>
      </c>
      <c r="C167" s="33" t="s">
        <v>423</v>
      </c>
      <c r="D167" s="40" t="s">
        <v>173</v>
      </c>
      <c r="E167" s="33" t="s">
        <v>11</v>
      </c>
      <c r="F167" s="41">
        <f>'6º Medição'!M167</f>
        <v>1</v>
      </c>
      <c r="G167" s="41"/>
      <c r="H167" s="41">
        <f t="shared" si="12"/>
        <v>0</v>
      </c>
      <c r="I167" s="42">
        <f>ROUND('6º Medição'!I167*0.0717,2)</f>
        <v>70.85</v>
      </c>
      <c r="J167" s="42">
        <f>'6º Medição'!J167*0.0717</f>
        <v>92.10582</v>
      </c>
      <c r="K167" s="42">
        <f t="shared" si="13"/>
        <v>0</v>
      </c>
      <c r="L167" s="42">
        <f t="shared" si="14"/>
        <v>0</v>
      </c>
      <c r="M167" s="79">
        <f t="shared" si="15"/>
        <v>1</v>
      </c>
      <c r="N167" s="84">
        <f t="shared" si="16"/>
        <v>92.10582</v>
      </c>
      <c r="O167" s="84">
        <f t="shared" si="17"/>
        <v>92.10582</v>
      </c>
    </row>
    <row r="168" spans="1:15" s="2" customFormat="1" ht="48">
      <c r="A168" s="33" t="s">
        <v>460</v>
      </c>
      <c r="B168" s="33" t="s">
        <v>494</v>
      </c>
      <c r="C168" s="33" t="s">
        <v>424</v>
      </c>
      <c r="D168" s="40" t="s">
        <v>299</v>
      </c>
      <c r="E168" s="33" t="s">
        <v>35</v>
      </c>
      <c r="F168" s="41">
        <f>'6º Medição'!M168</f>
        <v>15.25</v>
      </c>
      <c r="G168" s="41"/>
      <c r="H168" s="41">
        <f t="shared" si="12"/>
        <v>0</v>
      </c>
      <c r="I168" s="42">
        <f>ROUND('6º Medição'!I168*0.0717,2)</f>
        <v>114.53</v>
      </c>
      <c r="J168" s="42">
        <f>'6º Medição'!J168*0.0717</f>
        <v>148.887201</v>
      </c>
      <c r="K168" s="42">
        <f t="shared" si="13"/>
        <v>0</v>
      </c>
      <c r="L168" s="42">
        <f t="shared" si="14"/>
        <v>0</v>
      </c>
      <c r="M168" s="79">
        <f t="shared" si="15"/>
        <v>15.25</v>
      </c>
      <c r="N168" s="84">
        <f t="shared" si="16"/>
        <v>148.887201</v>
      </c>
      <c r="O168" s="84">
        <f t="shared" si="17"/>
        <v>2270.52981525</v>
      </c>
    </row>
    <row r="169" spans="1:15" s="2" customFormat="1" ht="24">
      <c r="A169" s="33" t="s">
        <v>460</v>
      </c>
      <c r="B169" s="33" t="s">
        <v>494</v>
      </c>
      <c r="C169" s="33" t="s">
        <v>425</v>
      </c>
      <c r="D169" s="40" t="s">
        <v>174</v>
      </c>
      <c r="E169" s="33" t="s">
        <v>35</v>
      </c>
      <c r="F169" s="41">
        <f>'6º Medição'!M169</f>
        <v>2.35</v>
      </c>
      <c r="G169" s="41"/>
      <c r="H169" s="41">
        <f t="shared" si="12"/>
        <v>0</v>
      </c>
      <c r="I169" s="42">
        <f>ROUND('6º Medição'!I169*0.0717,2)</f>
        <v>114.62</v>
      </c>
      <c r="J169" s="42">
        <f>'6º Medição'!J169*0.0717</f>
        <v>149.005506</v>
      </c>
      <c r="K169" s="42">
        <f t="shared" si="13"/>
        <v>0</v>
      </c>
      <c r="L169" s="42">
        <f t="shared" si="14"/>
        <v>0</v>
      </c>
      <c r="M169" s="79">
        <f t="shared" si="15"/>
        <v>2.35</v>
      </c>
      <c r="N169" s="84">
        <f t="shared" si="16"/>
        <v>149.005506</v>
      </c>
      <c r="O169" s="84">
        <f t="shared" si="17"/>
        <v>350.1629391</v>
      </c>
    </row>
    <row r="170" spans="1:15" s="2" customFormat="1" ht="24">
      <c r="A170" s="33" t="s">
        <v>460</v>
      </c>
      <c r="B170" s="33" t="s">
        <v>495</v>
      </c>
      <c r="C170" s="33" t="s">
        <v>426</v>
      </c>
      <c r="D170" s="40" t="s">
        <v>176</v>
      </c>
      <c r="E170" s="33" t="s">
        <v>35</v>
      </c>
      <c r="F170" s="41">
        <f>'6º Medição'!M170</f>
        <v>21.6</v>
      </c>
      <c r="G170" s="41"/>
      <c r="H170" s="41">
        <f t="shared" si="12"/>
        <v>0</v>
      </c>
      <c r="I170" s="42">
        <f>ROUND('6º Medição'!I170*0.0717,2)</f>
        <v>8.65</v>
      </c>
      <c r="J170" s="42">
        <f>'6º Medição'!J170*0.0717</f>
        <v>11.246862</v>
      </c>
      <c r="K170" s="42">
        <f t="shared" si="13"/>
        <v>0</v>
      </c>
      <c r="L170" s="42">
        <f t="shared" si="14"/>
        <v>0</v>
      </c>
      <c r="M170" s="79">
        <f t="shared" si="15"/>
        <v>21.6</v>
      </c>
      <c r="N170" s="84">
        <f t="shared" si="16"/>
        <v>11.246862</v>
      </c>
      <c r="O170" s="84">
        <f t="shared" si="17"/>
        <v>242.93221920000002</v>
      </c>
    </row>
    <row r="171" spans="1:15" s="4" customFormat="1" ht="15">
      <c r="A171" s="33" t="s">
        <v>31</v>
      </c>
      <c r="B171" s="33">
        <v>95</v>
      </c>
      <c r="C171" s="33" t="s">
        <v>427</v>
      </c>
      <c r="D171" s="40" t="s">
        <v>178</v>
      </c>
      <c r="E171" s="33" t="s">
        <v>11</v>
      </c>
      <c r="F171" s="41">
        <f>'6º Medição'!M171</f>
        <v>1</v>
      </c>
      <c r="G171" s="41"/>
      <c r="H171" s="41">
        <f t="shared" si="12"/>
        <v>0</v>
      </c>
      <c r="I171" s="42">
        <f>ROUND('6º Medição'!I171*0.0717,2)</f>
        <v>21.81</v>
      </c>
      <c r="J171" s="42">
        <f>'6º Medição'!J171*0.0717</f>
        <v>28.353765</v>
      </c>
      <c r="K171" s="42">
        <f t="shared" si="13"/>
        <v>0</v>
      </c>
      <c r="L171" s="42">
        <f t="shared" si="14"/>
        <v>0</v>
      </c>
      <c r="M171" s="79">
        <f t="shared" si="15"/>
        <v>1</v>
      </c>
      <c r="N171" s="84">
        <f t="shared" si="16"/>
        <v>28.353765</v>
      </c>
      <c r="O171" s="84">
        <f t="shared" si="17"/>
        <v>28.353765</v>
      </c>
    </row>
    <row r="172" spans="1:15" s="4" customFormat="1" ht="48">
      <c r="A172" s="33" t="s">
        <v>31</v>
      </c>
      <c r="B172" s="33">
        <v>54</v>
      </c>
      <c r="C172" s="33" t="s">
        <v>428</v>
      </c>
      <c r="D172" s="40" t="s">
        <v>301</v>
      </c>
      <c r="E172" s="33" t="s">
        <v>11</v>
      </c>
      <c r="F172" s="41">
        <f>'6º Medição'!M172</f>
        <v>17</v>
      </c>
      <c r="G172" s="41"/>
      <c r="H172" s="41">
        <f t="shared" si="12"/>
        <v>0</v>
      </c>
      <c r="I172" s="42">
        <f>ROUND('6º Medição'!I172*0.0717,2)</f>
        <v>17.59</v>
      </c>
      <c r="J172" s="42">
        <f>'6º Medição'!J172*0.0717</f>
        <v>22.873017</v>
      </c>
      <c r="K172" s="42">
        <f t="shared" si="13"/>
        <v>0</v>
      </c>
      <c r="L172" s="42">
        <f t="shared" si="14"/>
        <v>0</v>
      </c>
      <c r="M172" s="79">
        <f t="shared" si="15"/>
        <v>17</v>
      </c>
      <c r="N172" s="84">
        <f t="shared" si="16"/>
        <v>22.873017</v>
      </c>
      <c r="O172" s="84">
        <f t="shared" si="17"/>
        <v>388.841289</v>
      </c>
    </row>
    <row r="173" spans="1:15" s="2" customFormat="1" ht="24">
      <c r="A173" s="33" t="s">
        <v>5</v>
      </c>
      <c r="B173" s="33" t="s">
        <v>179</v>
      </c>
      <c r="C173" s="33" t="s">
        <v>429</v>
      </c>
      <c r="D173" s="40" t="s">
        <v>180</v>
      </c>
      <c r="E173" s="33" t="s">
        <v>11</v>
      </c>
      <c r="F173" s="41">
        <f>'6º Medição'!M173</f>
        <v>5</v>
      </c>
      <c r="G173" s="41"/>
      <c r="H173" s="41">
        <f t="shared" si="12"/>
        <v>0</v>
      </c>
      <c r="I173" s="42">
        <f>ROUND('6º Medição'!I173*0.0717,2)</f>
        <v>4.24</v>
      </c>
      <c r="J173" s="42">
        <f>'6º Medição'!J173*0.0717</f>
        <v>5.517315</v>
      </c>
      <c r="K173" s="42">
        <f t="shared" si="13"/>
        <v>0</v>
      </c>
      <c r="L173" s="42">
        <f t="shared" si="14"/>
        <v>0</v>
      </c>
      <c r="M173" s="79">
        <f t="shared" si="15"/>
        <v>5</v>
      </c>
      <c r="N173" s="84">
        <f t="shared" si="16"/>
        <v>5.517315</v>
      </c>
      <c r="O173" s="84">
        <f t="shared" si="17"/>
        <v>27.586575</v>
      </c>
    </row>
    <row r="174" spans="1:15" s="4" customFormat="1" ht="36">
      <c r="A174" s="33" t="s">
        <v>31</v>
      </c>
      <c r="B174" s="33">
        <v>55</v>
      </c>
      <c r="C174" s="33" t="s">
        <v>430</v>
      </c>
      <c r="D174" s="40" t="s">
        <v>181</v>
      </c>
      <c r="E174" s="33" t="s">
        <v>11</v>
      </c>
      <c r="F174" s="41">
        <f>'6º Medição'!M174</f>
        <v>10</v>
      </c>
      <c r="G174" s="41"/>
      <c r="H174" s="41">
        <f t="shared" si="12"/>
        <v>0</v>
      </c>
      <c r="I174" s="42">
        <f>ROUND('6º Medição'!I174*0.0717,2)</f>
        <v>17.59</v>
      </c>
      <c r="J174" s="42">
        <f>'6º Medição'!J174*0.0717</f>
        <v>22.873017</v>
      </c>
      <c r="K174" s="42">
        <f t="shared" si="13"/>
        <v>0</v>
      </c>
      <c r="L174" s="42">
        <f t="shared" si="14"/>
        <v>0</v>
      </c>
      <c r="M174" s="79">
        <f t="shared" si="15"/>
        <v>10</v>
      </c>
      <c r="N174" s="84">
        <f t="shared" si="16"/>
        <v>22.873017</v>
      </c>
      <c r="O174" s="84">
        <f t="shared" si="17"/>
        <v>228.73017000000002</v>
      </c>
    </row>
    <row r="175" spans="1:15" s="4" customFormat="1" ht="24">
      <c r="A175" s="33" t="s">
        <v>5</v>
      </c>
      <c r="B175" s="33">
        <v>9535</v>
      </c>
      <c r="C175" s="33" t="s">
        <v>431</v>
      </c>
      <c r="D175" s="40" t="s">
        <v>182</v>
      </c>
      <c r="E175" s="33" t="s">
        <v>11</v>
      </c>
      <c r="F175" s="41">
        <f>'6º Medição'!M175</f>
        <v>3</v>
      </c>
      <c r="G175" s="41"/>
      <c r="H175" s="41">
        <f t="shared" si="12"/>
        <v>0</v>
      </c>
      <c r="I175" s="42">
        <f>ROUND('6º Medição'!I175*0.0717,2)</f>
        <v>9.16</v>
      </c>
      <c r="J175" s="42">
        <f>'6º Medição'!J175*0.0717</f>
        <v>11.911521</v>
      </c>
      <c r="K175" s="42">
        <f t="shared" si="13"/>
        <v>0</v>
      </c>
      <c r="L175" s="42">
        <f t="shared" si="14"/>
        <v>0</v>
      </c>
      <c r="M175" s="79">
        <f t="shared" si="15"/>
        <v>3</v>
      </c>
      <c r="N175" s="84">
        <f t="shared" si="16"/>
        <v>11.911521</v>
      </c>
      <c r="O175" s="84">
        <f t="shared" si="17"/>
        <v>35.734563</v>
      </c>
    </row>
    <row r="176" spans="1:15" s="2" customFormat="1" ht="15">
      <c r="A176" s="357" t="s">
        <v>188</v>
      </c>
      <c r="B176" s="358"/>
      <c r="C176" s="358"/>
      <c r="D176" s="358"/>
      <c r="E176" s="359"/>
      <c r="F176" s="41">
        <f>'6º Medição'!M176</f>
        <v>0</v>
      </c>
      <c r="G176" s="41"/>
      <c r="H176" s="41">
        <f t="shared" si="12"/>
        <v>0</v>
      </c>
      <c r="I176" s="42">
        <f>ROUND('6º Medição'!I176*0.0717,2)</f>
        <v>0</v>
      </c>
      <c r="J176" s="42">
        <f>'6º Medição'!J176*0.0717</f>
        <v>0</v>
      </c>
      <c r="K176" s="42"/>
      <c r="L176" s="42">
        <f t="shared" si="14"/>
        <v>0</v>
      </c>
      <c r="M176" s="79">
        <f t="shared" si="15"/>
        <v>0</v>
      </c>
      <c r="N176" s="84">
        <f t="shared" si="16"/>
        <v>0</v>
      </c>
      <c r="O176" s="84">
        <f t="shared" si="17"/>
        <v>0</v>
      </c>
    </row>
    <row r="177" spans="1:15" s="2" customFormat="1" ht="24">
      <c r="A177" s="33" t="s">
        <v>5</v>
      </c>
      <c r="B177" s="33" t="s">
        <v>189</v>
      </c>
      <c r="C177" s="33" t="s">
        <v>432</v>
      </c>
      <c r="D177" s="40" t="s">
        <v>190</v>
      </c>
      <c r="E177" s="33" t="s">
        <v>11</v>
      </c>
      <c r="F177" s="41">
        <f>'6º Medição'!M177</f>
        <v>3</v>
      </c>
      <c r="G177" s="41"/>
      <c r="H177" s="41">
        <f t="shared" si="12"/>
        <v>0</v>
      </c>
      <c r="I177" s="42">
        <f>ROUND('6º Medição'!I177*0.0717,2)</f>
        <v>4.09</v>
      </c>
      <c r="J177" s="42">
        <f>'6º Medição'!J177*0.0717</f>
        <v>5.316555</v>
      </c>
      <c r="K177" s="42">
        <f t="shared" si="13"/>
        <v>0</v>
      </c>
      <c r="L177" s="42">
        <f t="shared" si="14"/>
        <v>0</v>
      </c>
      <c r="M177" s="79">
        <f t="shared" si="15"/>
        <v>3</v>
      </c>
      <c r="N177" s="84">
        <f t="shared" si="16"/>
        <v>5.316555</v>
      </c>
      <c r="O177" s="84">
        <f t="shared" si="17"/>
        <v>15.949665</v>
      </c>
    </row>
    <row r="178" spans="1:15" s="2" customFormat="1" ht="36">
      <c r="A178" s="33" t="s">
        <v>5</v>
      </c>
      <c r="B178" s="33">
        <v>40729</v>
      </c>
      <c r="C178" s="33" t="s">
        <v>433</v>
      </c>
      <c r="D178" s="40" t="s">
        <v>191</v>
      </c>
      <c r="E178" s="33" t="s">
        <v>11</v>
      </c>
      <c r="F178" s="41">
        <f>'6º Medição'!M178</f>
        <v>8</v>
      </c>
      <c r="G178" s="41"/>
      <c r="H178" s="41">
        <f t="shared" si="12"/>
        <v>0</v>
      </c>
      <c r="I178" s="42">
        <f>ROUND('6º Medição'!I178*0.0717,2)</f>
        <v>9.58</v>
      </c>
      <c r="J178" s="42">
        <f>'6º Medição'!J178*0.0717</f>
        <v>12.460026000000001</v>
      </c>
      <c r="K178" s="42">
        <f t="shared" si="13"/>
        <v>0</v>
      </c>
      <c r="L178" s="42">
        <f t="shared" si="14"/>
        <v>0</v>
      </c>
      <c r="M178" s="79">
        <f t="shared" si="15"/>
        <v>8</v>
      </c>
      <c r="N178" s="84">
        <f t="shared" si="16"/>
        <v>12.460026000000001</v>
      </c>
      <c r="O178" s="84">
        <f t="shared" si="17"/>
        <v>99.68020800000001</v>
      </c>
    </row>
    <row r="179" spans="1:15" s="2" customFormat="1" ht="24">
      <c r="A179" s="33" t="s">
        <v>5</v>
      </c>
      <c r="B179" s="33" t="s">
        <v>193</v>
      </c>
      <c r="C179" s="33" t="s">
        <v>434</v>
      </c>
      <c r="D179" s="40" t="s">
        <v>194</v>
      </c>
      <c r="E179" s="33" t="s">
        <v>11</v>
      </c>
      <c r="F179" s="41">
        <f>'6º Medição'!M179</f>
        <v>20</v>
      </c>
      <c r="G179" s="41"/>
      <c r="H179" s="41">
        <f t="shared" si="12"/>
        <v>0</v>
      </c>
      <c r="I179" s="42">
        <f>ROUND('6º Medição'!I179*0.0717,2)</f>
        <v>4.79</v>
      </c>
      <c r="J179" s="42">
        <f>'6º Medição'!J179*0.0717</f>
        <v>6.2300130000000005</v>
      </c>
      <c r="K179" s="42">
        <f t="shared" si="13"/>
        <v>0</v>
      </c>
      <c r="L179" s="42">
        <f t="shared" si="14"/>
        <v>0</v>
      </c>
      <c r="M179" s="79">
        <f t="shared" si="15"/>
        <v>20</v>
      </c>
      <c r="N179" s="84">
        <f t="shared" si="16"/>
        <v>6.2300130000000005</v>
      </c>
      <c r="O179" s="84">
        <f t="shared" si="17"/>
        <v>124.60026</v>
      </c>
    </row>
    <row r="180" spans="1:15" s="2" customFormat="1" ht="24">
      <c r="A180" s="33" t="s">
        <v>460</v>
      </c>
      <c r="B180" s="33" t="s">
        <v>496</v>
      </c>
      <c r="C180" s="33" t="s">
        <v>435</v>
      </c>
      <c r="D180" s="40" t="s">
        <v>196</v>
      </c>
      <c r="E180" s="33" t="s">
        <v>11</v>
      </c>
      <c r="F180" s="41">
        <f>'6º Medição'!M180</f>
        <v>2</v>
      </c>
      <c r="G180" s="83">
        <v>2</v>
      </c>
      <c r="H180" s="41">
        <f t="shared" si="12"/>
        <v>2</v>
      </c>
      <c r="I180" s="42">
        <f>ROUND('6º Medição'!I180*0.0717,2)</f>
        <v>142.84</v>
      </c>
      <c r="J180" s="42">
        <f>'6º Medição'!J180*0.0717</f>
        <v>185.68866</v>
      </c>
      <c r="K180" s="42">
        <f t="shared" si="13"/>
        <v>371.37732</v>
      </c>
      <c r="L180" s="42">
        <f t="shared" si="14"/>
        <v>371.37732</v>
      </c>
      <c r="M180" s="79">
        <f t="shared" si="15"/>
        <v>0</v>
      </c>
      <c r="N180" s="84">
        <f t="shared" si="16"/>
        <v>185.68866</v>
      </c>
      <c r="O180" s="84">
        <f t="shared" si="17"/>
        <v>0</v>
      </c>
    </row>
    <row r="181" spans="1:15" s="2" customFormat="1" ht="24">
      <c r="A181" s="33" t="s">
        <v>5</v>
      </c>
      <c r="B181" s="33" t="s">
        <v>183</v>
      </c>
      <c r="C181" s="33" t="s">
        <v>436</v>
      </c>
      <c r="D181" s="40" t="s">
        <v>184</v>
      </c>
      <c r="E181" s="33" t="s">
        <v>11</v>
      </c>
      <c r="F181" s="41">
        <f>'6º Medição'!M181</f>
        <v>1</v>
      </c>
      <c r="G181" s="41"/>
      <c r="H181" s="41">
        <f t="shared" si="12"/>
        <v>0</v>
      </c>
      <c r="I181" s="42">
        <f>ROUND('6º Medição'!I181*0.0717,2)</f>
        <v>2.79</v>
      </c>
      <c r="J181" s="42">
        <f>'6º Medição'!J181*0.0717</f>
        <v>3.6258690000000002</v>
      </c>
      <c r="K181" s="42">
        <f t="shared" si="13"/>
        <v>0</v>
      </c>
      <c r="L181" s="42">
        <f t="shared" si="14"/>
        <v>0</v>
      </c>
      <c r="M181" s="79">
        <f t="shared" si="15"/>
        <v>1</v>
      </c>
      <c r="N181" s="84">
        <f t="shared" si="16"/>
        <v>3.6258690000000002</v>
      </c>
      <c r="O181" s="84">
        <f t="shared" si="17"/>
        <v>3.6258690000000002</v>
      </c>
    </row>
    <row r="182" spans="1:15" s="2" customFormat="1" ht="15">
      <c r="A182" s="33" t="s">
        <v>5</v>
      </c>
      <c r="B182" s="33">
        <v>72618</v>
      </c>
      <c r="C182" s="33" t="s">
        <v>437</v>
      </c>
      <c r="D182" s="40" t="s">
        <v>185</v>
      </c>
      <c r="E182" s="33" t="s">
        <v>11</v>
      </c>
      <c r="F182" s="41">
        <f>'6º Medição'!M182</f>
        <v>1</v>
      </c>
      <c r="G182" s="41"/>
      <c r="H182" s="41">
        <f t="shared" si="12"/>
        <v>0</v>
      </c>
      <c r="I182" s="42">
        <f>ROUND('6º Medição'!I182*0.0717,2)</f>
        <v>0.61</v>
      </c>
      <c r="J182" s="42">
        <f>'6º Medição'!J182*0.0717</f>
        <v>0.789417</v>
      </c>
      <c r="K182" s="42">
        <f t="shared" si="13"/>
        <v>0</v>
      </c>
      <c r="L182" s="42">
        <f t="shared" si="14"/>
        <v>0</v>
      </c>
      <c r="M182" s="79">
        <f t="shared" si="15"/>
        <v>1</v>
      </c>
      <c r="N182" s="84">
        <f t="shared" si="16"/>
        <v>0.789417</v>
      </c>
      <c r="O182" s="84">
        <f t="shared" si="17"/>
        <v>0.789417</v>
      </c>
    </row>
    <row r="183" spans="1:15" s="2" customFormat="1" ht="24">
      <c r="A183" s="33" t="s">
        <v>5</v>
      </c>
      <c r="B183" s="33" t="s">
        <v>186</v>
      </c>
      <c r="C183" s="33" t="s">
        <v>438</v>
      </c>
      <c r="D183" s="40" t="s">
        <v>187</v>
      </c>
      <c r="E183" s="33" t="s">
        <v>11</v>
      </c>
      <c r="F183" s="41">
        <f>'6º Medição'!M183</f>
        <v>2</v>
      </c>
      <c r="G183" s="41"/>
      <c r="H183" s="41">
        <f t="shared" si="12"/>
        <v>0</v>
      </c>
      <c r="I183" s="42">
        <f>ROUND('6º Medição'!I183*0.0717,2)</f>
        <v>2.52</v>
      </c>
      <c r="J183" s="42">
        <f>'6º Medição'!J183*0.0717</f>
        <v>3.278841</v>
      </c>
      <c r="K183" s="42">
        <f t="shared" si="13"/>
        <v>0</v>
      </c>
      <c r="L183" s="42">
        <f t="shared" si="14"/>
        <v>0</v>
      </c>
      <c r="M183" s="79">
        <f t="shared" si="15"/>
        <v>2</v>
      </c>
      <c r="N183" s="84">
        <f t="shared" si="16"/>
        <v>3.278841</v>
      </c>
      <c r="O183" s="84">
        <f t="shared" si="17"/>
        <v>6.557682</v>
      </c>
    </row>
    <row r="184" spans="1:15" s="2" customFormat="1" ht="15">
      <c r="A184" s="33" t="s">
        <v>5</v>
      </c>
      <c r="B184" s="33">
        <v>40777</v>
      </c>
      <c r="C184" s="33" t="s">
        <v>439</v>
      </c>
      <c r="D184" s="40" t="s">
        <v>197</v>
      </c>
      <c r="E184" s="33" t="s">
        <v>11</v>
      </c>
      <c r="F184" s="41">
        <f>'6º Medição'!M184</f>
        <v>11</v>
      </c>
      <c r="G184" s="41"/>
      <c r="H184" s="41">
        <f t="shared" si="12"/>
        <v>0</v>
      </c>
      <c r="I184" s="42">
        <f>ROUND('6º Medição'!I184*0.0717,2)</f>
        <v>1.98</v>
      </c>
      <c r="J184" s="42">
        <f>'6º Medição'!J184*0.0717</f>
        <v>2.576181</v>
      </c>
      <c r="K184" s="42">
        <f t="shared" si="13"/>
        <v>0</v>
      </c>
      <c r="L184" s="42">
        <f t="shared" si="14"/>
        <v>0</v>
      </c>
      <c r="M184" s="79">
        <f t="shared" si="15"/>
        <v>11</v>
      </c>
      <c r="N184" s="84">
        <f t="shared" si="16"/>
        <v>2.576181</v>
      </c>
      <c r="O184" s="84">
        <f t="shared" si="17"/>
        <v>28.337991000000002</v>
      </c>
    </row>
    <row r="185" spans="1:15" s="2" customFormat="1" ht="15">
      <c r="A185" s="357" t="s">
        <v>198</v>
      </c>
      <c r="B185" s="358"/>
      <c r="C185" s="358"/>
      <c r="D185" s="358"/>
      <c r="E185" s="359"/>
      <c r="F185" s="41">
        <f>'6º Medição'!M185</f>
        <v>0</v>
      </c>
      <c r="G185" s="41"/>
      <c r="H185" s="41">
        <f t="shared" si="12"/>
        <v>0</v>
      </c>
      <c r="I185" s="42">
        <f>ROUND('6º Medição'!I185*0.0717,2)</f>
        <v>0</v>
      </c>
      <c r="J185" s="42">
        <f>'6º Medição'!J185*0.0717</f>
        <v>0</v>
      </c>
      <c r="K185" s="42"/>
      <c r="L185" s="42">
        <f t="shared" si="14"/>
        <v>0</v>
      </c>
      <c r="M185" s="79">
        <f t="shared" si="15"/>
        <v>0</v>
      </c>
      <c r="N185" s="84">
        <f t="shared" si="16"/>
        <v>0</v>
      </c>
      <c r="O185" s="84">
        <f t="shared" si="17"/>
        <v>0</v>
      </c>
    </row>
    <row r="186" spans="1:15" s="2" customFormat="1" ht="24">
      <c r="A186" s="33" t="s">
        <v>5</v>
      </c>
      <c r="B186" s="33" t="s">
        <v>199</v>
      </c>
      <c r="C186" s="33" t="s">
        <v>440</v>
      </c>
      <c r="D186" s="40" t="s">
        <v>200</v>
      </c>
      <c r="E186" s="33" t="s">
        <v>121</v>
      </c>
      <c r="F186" s="41">
        <f>'6º Medição'!M186</f>
        <v>38</v>
      </c>
      <c r="G186" s="41"/>
      <c r="H186" s="41">
        <f t="shared" si="12"/>
        <v>0</v>
      </c>
      <c r="I186" s="42">
        <f>ROUND('6º Medição'!I186*0.0717,2)</f>
        <v>3.26</v>
      </c>
      <c r="J186" s="42">
        <f>'6º Medição'!J186*0.0717</f>
        <v>4.238904</v>
      </c>
      <c r="K186" s="42">
        <f t="shared" si="13"/>
        <v>0</v>
      </c>
      <c r="L186" s="42">
        <f t="shared" si="14"/>
        <v>0</v>
      </c>
      <c r="M186" s="79">
        <f t="shared" si="15"/>
        <v>38</v>
      </c>
      <c r="N186" s="84">
        <f t="shared" si="16"/>
        <v>4.238904</v>
      </c>
      <c r="O186" s="84">
        <f t="shared" si="17"/>
        <v>161.078352</v>
      </c>
    </row>
    <row r="187" spans="1:15" s="2" customFormat="1" ht="24">
      <c r="A187" s="33" t="s">
        <v>460</v>
      </c>
      <c r="B187" s="33" t="s">
        <v>502</v>
      </c>
      <c r="C187" s="33" t="s">
        <v>441</v>
      </c>
      <c r="D187" s="40" t="s">
        <v>202</v>
      </c>
      <c r="E187" s="33" t="s">
        <v>11</v>
      </c>
      <c r="F187" s="41">
        <f>'6º Medição'!M187</f>
        <v>8</v>
      </c>
      <c r="G187" s="83">
        <v>8</v>
      </c>
      <c r="H187" s="41">
        <f t="shared" si="12"/>
        <v>8</v>
      </c>
      <c r="I187" s="42">
        <f>ROUND('6º Medição'!I187*0.0717,2)</f>
        <v>4.67</v>
      </c>
      <c r="J187" s="42">
        <f>'6º Medição'!J187*0.0717</f>
        <v>6.0658199999999995</v>
      </c>
      <c r="K187" s="42">
        <f t="shared" si="13"/>
        <v>48.526559999999996</v>
      </c>
      <c r="L187" s="42">
        <f t="shared" si="14"/>
        <v>48.526559999999996</v>
      </c>
      <c r="M187" s="79">
        <f t="shared" si="15"/>
        <v>0</v>
      </c>
      <c r="N187" s="84">
        <f t="shared" si="16"/>
        <v>6.0658199999999995</v>
      </c>
      <c r="O187" s="84">
        <f t="shared" si="17"/>
        <v>0</v>
      </c>
    </row>
    <row r="188" spans="1:15" s="2" customFormat="1" ht="24">
      <c r="A188" s="33" t="s">
        <v>460</v>
      </c>
      <c r="B188" s="33" t="s">
        <v>503</v>
      </c>
      <c r="C188" s="33" t="s">
        <v>442</v>
      </c>
      <c r="D188" s="40" t="s">
        <v>203</v>
      </c>
      <c r="E188" s="33" t="s">
        <v>11</v>
      </c>
      <c r="F188" s="41">
        <f>'6º Medição'!M188</f>
        <v>38</v>
      </c>
      <c r="G188" s="41"/>
      <c r="H188" s="41">
        <f t="shared" si="12"/>
        <v>0</v>
      </c>
      <c r="I188" s="42">
        <f>ROUND('6º Medição'!I188*0.0717,2)</f>
        <v>3.26</v>
      </c>
      <c r="J188" s="42">
        <f>'6º Medição'!J188*0.0717</f>
        <v>4.238904</v>
      </c>
      <c r="K188" s="42">
        <f t="shared" si="13"/>
        <v>0</v>
      </c>
      <c r="L188" s="42">
        <f t="shared" si="14"/>
        <v>0</v>
      </c>
      <c r="M188" s="79">
        <f t="shared" si="15"/>
        <v>38</v>
      </c>
      <c r="N188" s="84">
        <f t="shared" si="16"/>
        <v>4.238904</v>
      </c>
      <c r="O188" s="84">
        <f t="shared" si="17"/>
        <v>161.078352</v>
      </c>
    </row>
    <row r="189" spans="1:15" s="2" customFormat="1" ht="24">
      <c r="A189" s="33" t="s">
        <v>5</v>
      </c>
      <c r="B189" s="33" t="s">
        <v>204</v>
      </c>
      <c r="C189" s="33" t="s">
        <v>443</v>
      </c>
      <c r="D189" s="40" t="s">
        <v>205</v>
      </c>
      <c r="E189" s="33" t="s">
        <v>121</v>
      </c>
      <c r="F189" s="41">
        <f>'6º Medição'!M189</f>
        <v>8</v>
      </c>
      <c r="G189" s="41"/>
      <c r="H189" s="41">
        <f t="shared" si="12"/>
        <v>0</v>
      </c>
      <c r="I189" s="42">
        <f>ROUND('6º Medição'!I189*0.0717,2)</f>
        <v>3.96</v>
      </c>
      <c r="J189" s="42">
        <f>'6º Medição'!J189*0.0717</f>
        <v>5.152362</v>
      </c>
      <c r="K189" s="42">
        <f t="shared" si="13"/>
        <v>0</v>
      </c>
      <c r="L189" s="42">
        <f t="shared" si="14"/>
        <v>0</v>
      </c>
      <c r="M189" s="79">
        <f t="shared" si="15"/>
        <v>8</v>
      </c>
      <c r="N189" s="84">
        <f t="shared" si="16"/>
        <v>5.152362</v>
      </c>
      <c r="O189" s="84">
        <f t="shared" si="17"/>
        <v>41.218896</v>
      </c>
    </row>
    <row r="190" spans="1:15" s="2" customFormat="1" ht="15">
      <c r="A190" s="357" t="s">
        <v>206</v>
      </c>
      <c r="B190" s="358"/>
      <c r="C190" s="358"/>
      <c r="D190" s="358"/>
      <c r="E190" s="359"/>
      <c r="F190" s="41">
        <f>'6º Medição'!M190</f>
        <v>0</v>
      </c>
      <c r="G190" s="41"/>
      <c r="H190" s="41">
        <f t="shared" si="12"/>
        <v>0</v>
      </c>
      <c r="I190" s="42">
        <f>ROUND('6º Medição'!I190*0.0717,2)</f>
        <v>0</v>
      </c>
      <c r="J190" s="42">
        <f>'6º Medição'!J190*0.0717</f>
        <v>0</v>
      </c>
      <c r="K190" s="42"/>
      <c r="L190" s="42">
        <f t="shared" si="14"/>
        <v>0</v>
      </c>
      <c r="M190" s="79">
        <f t="shared" si="15"/>
        <v>0</v>
      </c>
      <c r="N190" s="84">
        <f t="shared" si="16"/>
        <v>0</v>
      </c>
      <c r="O190" s="84">
        <f t="shared" si="17"/>
        <v>0</v>
      </c>
    </row>
    <row r="191" spans="1:15" s="2" customFormat="1" ht="108">
      <c r="A191" s="33" t="s">
        <v>5</v>
      </c>
      <c r="B191" s="33" t="s">
        <v>207</v>
      </c>
      <c r="C191" s="33" t="s">
        <v>444</v>
      </c>
      <c r="D191" s="40" t="s">
        <v>302</v>
      </c>
      <c r="E191" s="33" t="s">
        <v>11</v>
      </c>
      <c r="F191" s="41">
        <f>'6º Medição'!M191</f>
        <v>22</v>
      </c>
      <c r="G191" s="41"/>
      <c r="H191" s="41">
        <f t="shared" si="12"/>
        <v>0</v>
      </c>
      <c r="I191" s="42">
        <f>ROUND('6º Medição'!I191*0.0717,2)</f>
        <v>9.04</v>
      </c>
      <c r="J191" s="42">
        <f>'6º Medição'!J191*0.0717</f>
        <v>11.7588</v>
      </c>
      <c r="K191" s="42">
        <f t="shared" si="13"/>
        <v>0</v>
      </c>
      <c r="L191" s="42">
        <f t="shared" si="14"/>
        <v>0</v>
      </c>
      <c r="M191" s="79">
        <f t="shared" si="15"/>
        <v>22</v>
      </c>
      <c r="N191" s="84">
        <f t="shared" si="16"/>
        <v>11.7588</v>
      </c>
      <c r="O191" s="84">
        <f t="shared" si="17"/>
        <v>258.6936</v>
      </c>
    </row>
    <row r="192" spans="1:15" s="2" customFormat="1" ht="48">
      <c r="A192" s="33" t="s">
        <v>5</v>
      </c>
      <c r="B192" s="33" t="s">
        <v>208</v>
      </c>
      <c r="C192" s="33" t="s">
        <v>445</v>
      </c>
      <c r="D192" s="40" t="s">
        <v>304</v>
      </c>
      <c r="E192" s="33" t="s">
        <v>35</v>
      </c>
      <c r="F192" s="41">
        <f>'6º Medição'!M192</f>
        <v>30.4</v>
      </c>
      <c r="G192" s="41"/>
      <c r="H192" s="41">
        <f t="shared" si="12"/>
        <v>0</v>
      </c>
      <c r="I192" s="42">
        <f>ROUND('6º Medição'!I192*0.0717,2)</f>
        <v>2.56</v>
      </c>
      <c r="J192" s="42">
        <f>'6º Medição'!J192*0.0717</f>
        <v>3.3254460000000003</v>
      </c>
      <c r="K192" s="42">
        <f t="shared" si="13"/>
        <v>0</v>
      </c>
      <c r="L192" s="42">
        <f t="shared" si="14"/>
        <v>0</v>
      </c>
      <c r="M192" s="79">
        <f t="shared" si="15"/>
        <v>30.4</v>
      </c>
      <c r="N192" s="84">
        <f t="shared" si="16"/>
        <v>3.3254460000000003</v>
      </c>
      <c r="O192" s="84">
        <f t="shared" si="17"/>
        <v>101.0935584</v>
      </c>
    </row>
    <row r="193" spans="1:15" s="2" customFormat="1" ht="36">
      <c r="A193" s="33" t="s">
        <v>5</v>
      </c>
      <c r="B193" s="33" t="s">
        <v>209</v>
      </c>
      <c r="C193" s="33" t="s">
        <v>446</v>
      </c>
      <c r="D193" s="40" t="s">
        <v>306</v>
      </c>
      <c r="E193" s="33" t="s">
        <v>35</v>
      </c>
      <c r="F193" s="41">
        <f>'6º Medição'!M193</f>
        <v>186</v>
      </c>
      <c r="G193" s="41"/>
      <c r="H193" s="41">
        <f t="shared" si="12"/>
        <v>0</v>
      </c>
      <c r="I193" s="42">
        <f>ROUND('6º Medição'!I193*0.0717,2)</f>
        <v>2.91</v>
      </c>
      <c r="J193" s="42">
        <f>'6º Medição'!J193*0.0717</f>
        <v>3.782175</v>
      </c>
      <c r="K193" s="42">
        <f t="shared" si="13"/>
        <v>0</v>
      </c>
      <c r="L193" s="42">
        <f t="shared" si="14"/>
        <v>0</v>
      </c>
      <c r="M193" s="79">
        <f t="shared" si="15"/>
        <v>186</v>
      </c>
      <c r="N193" s="84">
        <f t="shared" si="16"/>
        <v>3.782175</v>
      </c>
      <c r="O193" s="84">
        <f t="shared" si="17"/>
        <v>703.48455</v>
      </c>
    </row>
    <row r="194" spans="1:15" s="2" customFormat="1" ht="15">
      <c r="A194" s="61"/>
      <c r="B194" s="38"/>
      <c r="C194" s="38"/>
      <c r="D194" s="62" t="s">
        <v>256</v>
      </c>
      <c r="E194" s="38"/>
      <c r="F194" s="41">
        <f>'6º Medição'!M194</f>
        <v>0</v>
      </c>
      <c r="G194" s="64"/>
      <c r="H194" s="41">
        <f t="shared" si="12"/>
        <v>0</v>
      </c>
      <c r="I194" s="42">
        <f>ROUND('6º Medição'!I194*0.0717,2)</f>
        <v>0</v>
      </c>
      <c r="J194" s="42">
        <f>'6º Medição'!J194*0.0717</f>
        <v>0</v>
      </c>
      <c r="K194" s="42"/>
      <c r="L194" s="42">
        <f t="shared" si="14"/>
        <v>0</v>
      </c>
      <c r="M194" s="79">
        <f t="shared" si="15"/>
        <v>0</v>
      </c>
      <c r="N194" s="84">
        <f t="shared" si="16"/>
        <v>0</v>
      </c>
      <c r="O194" s="84">
        <f t="shared" si="17"/>
        <v>0</v>
      </c>
    </row>
    <row r="195" spans="1:15" s="2" customFormat="1" ht="15" customHeight="1">
      <c r="A195" s="347" t="s">
        <v>316</v>
      </c>
      <c r="B195" s="348"/>
      <c r="C195" s="348"/>
      <c r="D195" s="348"/>
      <c r="E195" s="348"/>
      <c r="F195" s="41">
        <f>'6º Medição'!M195</f>
        <v>0</v>
      </c>
      <c r="G195" s="65"/>
      <c r="H195" s="41">
        <f t="shared" si="12"/>
        <v>0</v>
      </c>
      <c r="I195" s="42">
        <f>ROUND('6º Medição'!I195*0.0717,2)</f>
        <v>0</v>
      </c>
      <c r="J195" s="42">
        <f>'6º Medição'!J195*0.0717</f>
        <v>0</v>
      </c>
      <c r="K195" s="42"/>
      <c r="L195" s="42">
        <f t="shared" si="14"/>
        <v>0</v>
      </c>
      <c r="M195" s="79">
        <f t="shared" si="15"/>
        <v>0</v>
      </c>
      <c r="N195" s="84">
        <f t="shared" si="16"/>
        <v>0</v>
      </c>
      <c r="O195" s="84">
        <f t="shared" si="17"/>
        <v>0</v>
      </c>
    </row>
    <row r="196" spans="1:15" s="2" customFormat="1" ht="24">
      <c r="A196" s="33" t="s">
        <v>460</v>
      </c>
      <c r="B196" s="33" t="s">
        <v>497</v>
      </c>
      <c r="C196" s="33" t="s">
        <v>447</v>
      </c>
      <c r="D196" s="40" t="s">
        <v>210</v>
      </c>
      <c r="E196" s="33" t="s">
        <v>35</v>
      </c>
      <c r="F196" s="41">
        <f>'6º Medição'!M196</f>
        <v>30</v>
      </c>
      <c r="G196" s="41"/>
      <c r="H196" s="41">
        <f t="shared" si="12"/>
        <v>0</v>
      </c>
      <c r="I196" s="42">
        <f>ROUND('6º Medição'!I196*0.0717,2)</f>
        <v>2.42</v>
      </c>
      <c r="J196" s="42">
        <f>'6º Medição'!J196*0.0717</f>
        <v>3.142611</v>
      </c>
      <c r="K196" s="42">
        <f t="shared" si="13"/>
        <v>0</v>
      </c>
      <c r="L196" s="42">
        <f t="shared" si="14"/>
        <v>0</v>
      </c>
      <c r="M196" s="79">
        <f t="shared" si="15"/>
        <v>30</v>
      </c>
      <c r="N196" s="84">
        <f t="shared" si="16"/>
        <v>3.142611</v>
      </c>
      <c r="O196" s="84">
        <f t="shared" si="17"/>
        <v>94.27833</v>
      </c>
    </row>
    <row r="197" spans="1:15" s="2" customFormat="1" ht="24">
      <c r="A197" s="33" t="s">
        <v>5</v>
      </c>
      <c r="B197" s="33" t="s">
        <v>212</v>
      </c>
      <c r="C197" s="33" t="s">
        <v>448</v>
      </c>
      <c r="D197" s="40" t="s">
        <v>213</v>
      </c>
      <c r="E197" s="33" t="s">
        <v>11</v>
      </c>
      <c r="F197" s="41">
        <f>'6º Medição'!M197</f>
        <v>1</v>
      </c>
      <c r="G197" s="41"/>
      <c r="H197" s="41">
        <f t="shared" si="12"/>
        <v>0</v>
      </c>
      <c r="I197" s="42">
        <f>ROUND('6º Medição'!I197*0.0717,2)</f>
        <v>2.68</v>
      </c>
      <c r="J197" s="42">
        <f>'6º Medição'!J197*0.0717</f>
        <v>3.489639</v>
      </c>
      <c r="K197" s="42">
        <f t="shared" si="13"/>
        <v>0</v>
      </c>
      <c r="L197" s="42">
        <f t="shared" si="14"/>
        <v>0</v>
      </c>
      <c r="M197" s="79">
        <f t="shared" si="15"/>
        <v>1</v>
      </c>
      <c r="N197" s="84">
        <f t="shared" si="16"/>
        <v>3.489639</v>
      </c>
      <c r="O197" s="84">
        <f t="shared" si="17"/>
        <v>3.489639</v>
      </c>
    </row>
    <row r="198" spans="1:15" s="4" customFormat="1" ht="24">
      <c r="A198" s="33" t="s">
        <v>31</v>
      </c>
      <c r="B198" s="33">
        <v>121</v>
      </c>
      <c r="C198" s="33" t="s">
        <v>449</v>
      </c>
      <c r="D198" s="40" t="s">
        <v>214</v>
      </c>
      <c r="E198" s="33" t="s">
        <v>11</v>
      </c>
      <c r="F198" s="41">
        <f>'6º Medição'!M198</f>
        <v>14</v>
      </c>
      <c r="G198" s="41"/>
      <c r="H198" s="41">
        <f t="shared" si="12"/>
        <v>0</v>
      </c>
      <c r="I198" s="42">
        <f>ROUND('6º Medição'!I198*0.0717,2)</f>
        <v>79.49</v>
      </c>
      <c r="J198" s="42">
        <f>'6º Medição'!J198*0.0717</f>
        <v>103.331889</v>
      </c>
      <c r="K198" s="42">
        <f t="shared" si="13"/>
        <v>0</v>
      </c>
      <c r="L198" s="42">
        <f t="shared" si="14"/>
        <v>0</v>
      </c>
      <c r="M198" s="79">
        <f t="shared" si="15"/>
        <v>14</v>
      </c>
      <c r="N198" s="84">
        <f t="shared" si="16"/>
        <v>103.331889</v>
      </c>
      <c r="O198" s="84">
        <f t="shared" si="17"/>
        <v>1446.646446</v>
      </c>
    </row>
    <row r="199" spans="1:15" s="4" customFormat="1" ht="24">
      <c r="A199" s="33" t="s">
        <v>31</v>
      </c>
      <c r="B199" s="33">
        <v>123</v>
      </c>
      <c r="C199" s="33" t="s">
        <v>450</v>
      </c>
      <c r="D199" s="40" t="s">
        <v>216</v>
      </c>
      <c r="E199" s="33" t="s">
        <v>11</v>
      </c>
      <c r="F199" s="41">
        <f>'6º Medição'!M199</f>
        <v>2</v>
      </c>
      <c r="G199" s="41"/>
      <c r="H199" s="41">
        <f t="shared" si="12"/>
        <v>0</v>
      </c>
      <c r="I199" s="42">
        <f>ROUND('6º Medição'!I199*0.0717,2)</f>
        <v>79.49</v>
      </c>
      <c r="J199" s="42">
        <f>'6º Medição'!J199*0.0717</f>
        <v>103.331889</v>
      </c>
      <c r="K199" s="42">
        <f t="shared" si="13"/>
        <v>0</v>
      </c>
      <c r="L199" s="42">
        <f t="shared" si="14"/>
        <v>0</v>
      </c>
      <c r="M199" s="79">
        <f t="shared" si="15"/>
        <v>2</v>
      </c>
      <c r="N199" s="84">
        <f t="shared" si="16"/>
        <v>103.331889</v>
      </c>
      <c r="O199" s="84">
        <f t="shared" si="17"/>
        <v>206.663778</v>
      </c>
    </row>
    <row r="200" spans="1:15" s="2" customFormat="1" ht="15">
      <c r="A200" s="33"/>
      <c r="B200" s="33"/>
      <c r="C200" s="33"/>
      <c r="D200" s="40" t="s">
        <v>256</v>
      </c>
      <c r="E200" s="33"/>
      <c r="F200" s="41">
        <f>'6º Medição'!M200</f>
        <v>0</v>
      </c>
      <c r="G200" s="41"/>
      <c r="H200" s="41">
        <f t="shared" si="12"/>
        <v>0</v>
      </c>
      <c r="I200" s="42">
        <f>ROUND('6º Medição'!I200*0.0717,2)</f>
        <v>0</v>
      </c>
      <c r="J200" s="42">
        <f>'6º Medição'!J200*0.0717</f>
        <v>0</v>
      </c>
      <c r="K200" s="42"/>
      <c r="L200" s="42">
        <f t="shared" si="14"/>
        <v>0</v>
      </c>
      <c r="M200" s="79">
        <f t="shared" si="15"/>
        <v>0</v>
      </c>
      <c r="N200" s="84">
        <f t="shared" si="16"/>
        <v>0</v>
      </c>
      <c r="O200" s="84">
        <f t="shared" si="17"/>
        <v>0</v>
      </c>
    </row>
    <row r="201" spans="1:15" s="2" customFormat="1" ht="15" customHeight="1">
      <c r="A201" s="347" t="s">
        <v>315</v>
      </c>
      <c r="B201" s="348"/>
      <c r="C201" s="348"/>
      <c r="D201" s="348"/>
      <c r="E201" s="348"/>
      <c r="F201" s="41">
        <f>'6º Medição'!M201</f>
        <v>0</v>
      </c>
      <c r="G201" s="65"/>
      <c r="H201" s="41">
        <f t="shared" si="12"/>
        <v>0</v>
      </c>
      <c r="I201" s="42">
        <f>ROUND('6º Medição'!I201*0.0717,2)</f>
        <v>0</v>
      </c>
      <c r="J201" s="42">
        <f>'6º Medição'!J201*0.0717</f>
        <v>0</v>
      </c>
      <c r="K201" s="42"/>
      <c r="L201" s="42">
        <f t="shared" si="14"/>
        <v>0</v>
      </c>
      <c r="M201" s="79">
        <f t="shared" si="15"/>
        <v>0</v>
      </c>
      <c r="N201" s="84">
        <f t="shared" si="16"/>
        <v>0</v>
      </c>
      <c r="O201" s="84">
        <f t="shared" si="17"/>
        <v>0</v>
      </c>
    </row>
    <row r="202" spans="1:15" s="2" customFormat="1" ht="84">
      <c r="A202" s="33" t="s">
        <v>460</v>
      </c>
      <c r="B202" s="33" t="s">
        <v>500</v>
      </c>
      <c r="C202" s="33" t="s">
        <v>451</v>
      </c>
      <c r="D202" s="40" t="s">
        <v>308</v>
      </c>
      <c r="E202" s="33" t="s">
        <v>11</v>
      </c>
      <c r="F202" s="41">
        <f>'6º Medição'!M202</f>
        <v>1</v>
      </c>
      <c r="G202" s="41"/>
      <c r="H202" s="41">
        <f t="shared" si="12"/>
        <v>0</v>
      </c>
      <c r="I202" s="42">
        <f>ROUND('6º Medição'!I202*0.0717,2)</f>
        <v>10.41</v>
      </c>
      <c r="J202" s="42">
        <f>'6º Medição'!J202*0.0717</f>
        <v>13.537677</v>
      </c>
      <c r="K202" s="42">
        <f t="shared" si="13"/>
        <v>0</v>
      </c>
      <c r="L202" s="42">
        <f t="shared" si="14"/>
        <v>0</v>
      </c>
      <c r="M202" s="79">
        <f t="shared" si="15"/>
        <v>1</v>
      </c>
      <c r="N202" s="84">
        <f t="shared" si="16"/>
        <v>13.537677</v>
      </c>
      <c r="O202" s="84">
        <f t="shared" si="17"/>
        <v>13.537677</v>
      </c>
    </row>
    <row r="203" spans="1:15" s="2" customFormat="1" ht="60">
      <c r="A203" s="33" t="s">
        <v>460</v>
      </c>
      <c r="B203" s="33" t="s">
        <v>498</v>
      </c>
      <c r="C203" s="33" t="s">
        <v>452</v>
      </c>
      <c r="D203" s="40" t="s">
        <v>309</v>
      </c>
      <c r="E203" s="33" t="s">
        <v>11</v>
      </c>
      <c r="F203" s="41">
        <f>'6º Medição'!M203</f>
        <v>3</v>
      </c>
      <c r="G203" s="41"/>
      <c r="H203" s="41">
        <f t="shared" si="12"/>
        <v>0</v>
      </c>
      <c r="I203" s="42">
        <f>ROUND('6º Medição'!I203*0.0717,2)</f>
        <v>3.04</v>
      </c>
      <c r="J203" s="42">
        <f>'6º Medição'!J203*0.0717</f>
        <v>3.946368</v>
      </c>
      <c r="K203" s="42">
        <f t="shared" si="13"/>
        <v>0</v>
      </c>
      <c r="L203" s="42">
        <f t="shared" si="14"/>
        <v>0</v>
      </c>
      <c r="M203" s="79">
        <f t="shared" si="15"/>
        <v>3</v>
      </c>
      <c r="N203" s="84">
        <f t="shared" si="16"/>
        <v>3.946368</v>
      </c>
      <c r="O203" s="84">
        <f t="shared" si="17"/>
        <v>11.839104</v>
      </c>
    </row>
    <row r="204" spans="1:15" s="2" customFormat="1" ht="60">
      <c r="A204" s="33" t="s">
        <v>460</v>
      </c>
      <c r="B204" s="33" t="s">
        <v>499</v>
      </c>
      <c r="C204" s="33" t="s">
        <v>453</v>
      </c>
      <c r="D204" s="40" t="s">
        <v>310</v>
      </c>
      <c r="E204" s="33" t="s">
        <v>11</v>
      </c>
      <c r="F204" s="41">
        <f>'6º Medição'!M204</f>
        <v>5</v>
      </c>
      <c r="G204" s="41"/>
      <c r="H204" s="41">
        <f t="shared" si="12"/>
        <v>0</v>
      </c>
      <c r="I204" s="42">
        <f>ROUND('6º Medição'!I204*0.0717,2)</f>
        <v>3.14</v>
      </c>
      <c r="J204" s="42">
        <f>'6º Medição'!J204*0.0717</f>
        <v>4.077579</v>
      </c>
      <c r="K204" s="42">
        <f t="shared" si="13"/>
        <v>0</v>
      </c>
      <c r="L204" s="42">
        <f t="shared" si="14"/>
        <v>0</v>
      </c>
      <c r="M204" s="79">
        <f t="shared" si="15"/>
        <v>5</v>
      </c>
      <c r="N204" s="84">
        <f t="shared" si="16"/>
        <v>4.077579</v>
      </c>
      <c r="O204" s="84">
        <f t="shared" si="17"/>
        <v>20.387895</v>
      </c>
    </row>
    <row r="205" spans="1:15" s="2" customFormat="1" ht="72">
      <c r="A205" s="33" t="s">
        <v>460</v>
      </c>
      <c r="B205" s="33" t="s">
        <v>501</v>
      </c>
      <c r="C205" s="33" t="s">
        <v>454</v>
      </c>
      <c r="D205" s="40" t="s">
        <v>311</v>
      </c>
      <c r="E205" s="33" t="s">
        <v>11</v>
      </c>
      <c r="F205" s="41">
        <f>'6º Medição'!M205</f>
        <v>1</v>
      </c>
      <c r="G205" s="41"/>
      <c r="H205" s="41">
        <f t="shared" si="12"/>
        <v>0</v>
      </c>
      <c r="I205" s="42">
        <f>ROUND('6º Medição'!I205*0.0717,2)</f>
        <v>11.69</v>
      </c>
      <c r="J205" s="42">
        <f>'6º Medição'!J205*0.0717</f>
        <v>15.2004</v>
      </c>
      <c r="K205" s="42">
        <f t="shared" si="13"/>
        <v>0</v>
      </c>
      <c r="L205" s="42">
        <f t="shared" si="14"/>
        <v>0</v>
      </c>
      <c r="M205" s="79">
        <f t="shared" si="15"/>
        <v>1</v>
      </c>
      <c r="N205" s="84">
        <f t="shared" si="16"/>
        <v>15.2004</v>
      </c>
      <c r="O205" s="84">
        <f t="shared" si="17"/>
        <v>15.2004</v>
      </c>
    </row>
    <row r="206" spans="1:15" s="4" customFormat="1" ht="72">
      <c r="A206" s="33" t="s">
        <v>460</v>
      </c>
      <c r="B206" s="33" t="s">
        <v>499</v>
      </c>
      <c r="C206" s="33" t="s">
        <v>455</v>
      </c>
      <c r="D206" s="40" t="s">
        <v>312</v>
      </c>
      <c r="E206" s="33" t="s">
        <v>11</v>
      </c>
      <c r="F206" s="41">
        <f>'6º Medição'!M206</f>
        <v>21</v>
      </c>
      <c r="G206" s="41"/>
      <c r="H206" s="41">
        <f t="shared" si="12"/>
        <v>0</v>
      </c>
      <c r="I206" s="42">
        <f>ROUND('6º Medição'!I206*0.0717,2)</f>
        <v>3.04</v>
      </c>
      <c r="J206" s="42">
        <f>'6º Medição'!J206*0.0717</f>
        <v>3.946368</v>
      </c>
      <c r="K206" s="42">
        <f t="shared" si="13"/>
        <v>0</v>
      </c>
      <c r="L206" s="42">
        <f t="shared" si="14"/>
        <v>0</v>
      </c>
      <c r="M206" s="79">
        <f t="shared" si="15"/>
        <v>21</v>
      </c>
      <c r="N206" s="84">
        <f t="shared" si="16"/>
        <v>3.946368</v>
      </c>
      <c r="O206" s="84">
        <f t="shared" si="17"/>
        <v>82.873728</v>
      </c>
    </row>
    <row r="207" spans="1:15" s="4" customFormat="1" ht="72">
      <c r="A207" s="33" t="s">
        <v>460</v>
      </c>
      <c r="B207" s="33" t="s">
        <v>499</v>
      </c>
      <c r="C207" s="33" t="s">
        <v>456</v>
      </c>
      <c r="D207" s="40" t="s">
        <v>314</v>
      </c>
      <c r="E207" s="33" t="s">
        <v>11</v>
      </c>
      <c r="F207" s="41">
        <f>'6º Medição'!M207</f>
        <v>4</v>
      </c>
      <c r="G207" s="41"/>
      <c r="H207" s="41">
        <f t="shared" si="12"/>
        <v>0</v>
      </c>
      <c r="I207" s="42">
        <f>ROUND('6º Medição'!I207*0.0717,2)</f>
        <v>3.04</v>
      </c>
      <c r="J207" s="42">
        <f>'6º Medição'!J207*0.0717</f>
        <v>3.946368</v>
      </c>
      <c r="K207" s="42">
        <f t="shared" si="13"/>
        <v>0</v>
      </c>
      <c r="L207" s="42">
        <f t="shared" si="14"/>
        <v>0</v>
      </c>
      <c r="M207" s="79">
        <f t="shared" si="15"/>
        <v>4</v>
      </c>
      <c r="N207" s="84">
        <f t="shared" si="16"/>
        <v>3.946368</v>
      </c>
      <c r="O207" s="84">
        <f t="shared" si="17"/>
        <v>15.785472</v>
      </c>
    </row>
    <row r="208" spans="1:17" s="2" customFormat="1" ht="15">
      <c r="A208" s="61"/>
      <c r="B208" s="38"/>
      <c r="C208" s="38"/>
      <c r="D208" s="62" t="s">
        <v>256</v>
      </c>
      <c r="E208" s="38"/>
      <c r="F208" s="63"/>
      <c r="G208" s="64"/>
      <c r="H208" s="63"/>
      <c r="I208" s="42"/>
      <c r="J208" s="42"/>
      <c r="K208" s="42"/>
      <c r="L208" s="42">
        <f>H208*J208</f>
        <v>0</v>
      </c>
      <c r="M208" s="79">
        <f>F208-H208</f>
        <v>0</v>
      </c>
      <c r="O208" s="84">
        <f>SUM(O15:O207)</f>
        <v>26089.854457049998</v>
      </c>
      <c r="Q208" s="84">
        <f>O208*0.077</f>
        <v>2008.9187931928498</v>
      </c>
    </row>
    <row r="209" spans="1:12" s="2" customFormat="1" ht="15">
      <c r="A209" s="39"/>
      <c r="B209" s="39"/>
      <c r="C209" s="39"/>
      <c r="D209" s="66"/>
      <c r="E209" s="39"/>
      <c r="F209" s="39"/>
      <c r="G209" s="67"/>
      <c r="H209" s="39"/>
      <c r="I209" s="68"/>
      <c r="J209" s="68"/>
      <c r="K209" s="68"/>
      <c r="L209" s="68"/>
    </row>
    <row r="210" spans="1:12" s="2" customFormat="1" ht="15">
      <c r="A210" s="39"/>
      <c r="B210" s="39"/>
      <c r="C210" s="39"/>
      <c r="D210" s="66"/>
      <c r="E210" s="39"/>
      <c r="F210" s="39"/>
      <c r="G210" s="67"/>
      <c r="H210" s="39"/>
      <c r="I210" s="68"/>
      <c r="J210" s="68"/>
      <c r="K210" s="68"/>
      <c r="L210" s="68"/>
    </row>
    <row r="211" spans="1:15" s="2" customFormat="1" ht="15">
      <c r="A211" s="347" t="s">
        <v>256</v>
      </c>
      <c r="B211" s="348"/>
      <c r="C211" s="348"/>
      <c r="D211" s="348"/>
      <c r="E211" s="348"/>
      <c r="F211" s="349"/>
      <c r="G211" s="65"/>
      <c r="H211" s="69"/>
      <c r="I211" s="70"/>
      <c r="J211" s="70"/>
      <c r="K211" s="71">
        <f>SUM(K15:K210)</f>
        <v>3665.7188992200004</v>
      </c>
      <c r="L211" s="71">
        <f>SUM(L15:L208)</f>
        <v>3665.7188992200004</v>
      </c>
      <c r="O211" s="84">
        <f>L211+O208</f>
        <v>29755.573356269997</v>
      </c>
    </row>
    <row r="216" ht="15">
      <c r="D216" s="82" t="s">
        <v>554</v>
      </c>
    </row>
    <row r="217" ht="15">
      <c r="D217" s="81" t="s">
        <v>555</v>
      </c>
    </row>
    <row r="218" ht="15">
      <c r="D218" s="81" t="s">
        <v>556</v>
      </c>
    </row>
  </sheetData>
  <sheetProtection/>
  <mergeCells count="57">
    <mergeCell ref="K4:L4"/>
    <mergeCell ref="A1:L2"/>
    <mergeCell ref="A3:B3"/>
    <mergeCell ref="C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8:D8"/>
    <mergeCell ref="E8:F8"/>
    <mergeCell ref="G8:H8"/>
    <mergeCell ref="I8:J8"/>
    <mergeCell ref="K8:L8"/>
    <mergeCell ref="A7:D7"/>
    <mergeCell ref="E7:F7"/>
    <mergeCell ref="G7:H7"/>
    <mergeCell ref="I7:J7"/>
    <mergeCell ref="K7:L7"/>
    <mergeCell ref="K9:L9"/>
    <mergeCell ref="C10:D10"/>
    <mergeCell ref="E10:F10"/>
    <mergeCell ref="G10:H10"/>
    <mergeCell ref="I10:J10"/>
    <mergeCell ref="K10:L10"/>
    <mergeCell ref="A111:E111"/>
    <mergeCell ref="C9:D9"/>
    <mergeCell ref="E9:F9"/>
    <mergeCell ref="G9:H9"/>
    <mergeCell ref="I9:J9"/>
    <mergeCell ref="A20:E20"/>
    <mergeCell ref="A26:E26"/>
    <mergeCell ref="A34:E34"/>
    <mergeCell ref="A45:E45"/>
    <mergeCell ref="A109:E109"/>
    <mergeCell ref="A211:F211"/>
    <mergeCell ref="A137:E137"/>
    <mergeCell ref="A176:E176"/>
    <mergeCell ref="A185:E185"/>
    <mergeCell ref="A190:E190"/>
    <mergeCell ref="A195:E195"/>
    <mergeCell ref="A201:E20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18"/>
  <sheetViews>
    <sheetView showZeros="0" zoomScalePageLayoutView="0" workbookViewId="0" topLeftCell="A4">
      <selection activeCell="A61" sqref="A1:IV16384"/>
    </sheetView>
  </sheetViews>
  <sheetFormatPr defaultColWidth="9.140625" defaultRowHeight="15"/>
  <cols>
    <col min="1" max="1" width="6.7109375" style="8" customWidth="1"/>
    <col min="2" max="2" width="8.57421875" style="32" customWidth="1"/>
    <col min="3" max="3" width="5.57421875" style="8" bestFit="1" customWidth="1"/>
    <col min="4" max="4" width="36.7109375" style="9" customWidth="1"/>
    <col min="5" max="5" width="5.421875" style="8" bestFit="1" customWidth="1"/>
    <col min="6" max="6" width="9.421875" style="8" customWidth="1"/>
    <col min="7" max="7" width="10.140625" style="22" customWidth="1"/>
    <col min="8" max="8" width="11.00390625" style="8" customWidth="1"/>
    <col min="9" max="9" width="11.7109375" style="10" customWidth="1"/>
    <col min="10" max="10" width="11.7109375" style="10" bestFit="1" customWidth="1"/>
    <col min="11" max="11" width="12.57421875" style="10" bestFit="1" customWidth="1"/>
    <col min="12" max="12" width="14.8515625" style="10" customWidth="1"/>
    <col min="13" max="13" width="11.57421875" style="0" customWidth="1"/>
    <col min="14" max="14" width="15.00390625" style="0" bestFit="1" customWidth="1"/>
    <col min="15" max="15" width="16.00390625" style="0" customWidth="1"/>
    <col min="16" max="16" width="17.57421875" style="0" customWidth="1"/>
    <col min="17" max="17" width="13.8515625" style="0" bestFit="1" customWidth="1"/>
  </cols>
  <sheetData>
    <row r="1" spans="1:12" ht="15">
      <c r="A1" s="337" t="s">
        <v>531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9"/>
    </row>
    <row r="2" spans="1:12" ht="15">
      <c r="A2" s="340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2"/>
    </row>
    <row r="3" spans="1:12" ht="15.75" customHeight="1">
      <c r="A3" s="343" t="s">
        <v>522</v>
      </c>
      <c r="B3" s="343"/>
      <c r="C3" s="323" t="s">
        <v>523</v>
      </c>
      <c r="D3" s="324"/>
      <c r="E3" s="324"/>
      <c r="F3" s="325"/>
      <c r="G3" s="319" t="s">
        <v>524</v>
      </c>
      <c r="H3" s="320"/>
      <c r="I3" s="326" t="s">
        <v>253</v>
      </c>
      <c r="J3" s="327"/>
      <c r="K3" s="344" t="s">
        <v>526</v>
      </c>
      <c r="L3" s="344"/>
    </row>
    <row r="4" spans="1:12" ht="15">
      <c r="A4" s="345"/>
      <c r="B4" s="345"/>
      <c r="C4" s="346"/>
      <c r="D4" s="346"/>
      <c r="E4" s="317" t="s">
        <v>540</v>
      </c>
      <c r="F4" s="317"/>
      <c r="G4" s="321">
        <v>42523</v>
      </c>
      <c r="H4" s="322"/>
      <c r="I4" s="400" t="s">
        <v>594</v>
      </c>
      <c r="J4" s="401"/>
      <c r="K4" s="318"/>
      <c r="L4" s="318"/>
    </row>
    <row r="5" spans="1:15" ht="15">
      <c r="A5" s="350" t="s">
        <v>542</v>
      </c>
      <c r="B5" s="351"/>
      <c r="C5" s="390" t="s">
        <v>543</v>
      </c>
      <c r="D5" s="391"/>
      <c r="E5" s="380" t="s">
        <v>538</v>
      </c>
      <c r="F5" s="381"/>
      <c r="G5" s="392" t="s">
        <v>525</v>
      </c>
      <c r="H5" s="393"/>
      <c r="I5" s="386" t="s">
        <v>516</v>
      </c>
      <c r="J5" s="387"/>
      <c r="K5" s="388">
        <v>650936.07</v>
      </c>
      <c r="L5" s="389"/>
      <c r="N5">
        <v>512000</v>
      </c>
      <c r="O5" s="92">
        <f>K5-N5</f>
        <v>138936.06999999995</v>
      </c>
    </row>
    <row r="6" spans="1:12" ht="15">
      <c r="A6" s="378"/>
      <c r="B6" s="379"/>
      <c r="C6" s="379"/>
      <c r="D6" s="397"/>
      <c r="E6" s="384"/>
      <c r="F6" s="385"/>
      <c r="G6" s="394" t="s">
        <v>595</v>
      </c>
      <c r="H6" s="395"/>
      <c r="I6" s="386" t="s">
        <v>518</v>
      </c>
      <c r="J6" s="387"/>
      <c r="K6" s="402">
        <f>K211</f>
        <v>29250.6536</v>
      </c>
      <c r="L6" s="403"/>
    </row>
    <row r="7" spans="1:14" ht="15">
      <c r="A7" s="374" t="s">
        <v>530</v>
      </c>
      <c r="B7" s="375"/>
      <c r="C7" s="375"/>
      <c r="D7" s="376"/>
      <c r="E7" s="336"/>
      <c r="F7" s="336"/>
      <c r="G7" s="334" t="s">
        <v>528</v>
      </c>
      <c r="H7" s="335"/>
      <c r="I7" s="372" t="s">
        <v>519</v>
      </c>
      <c r="J7" s="373"/>
      <c r="K7" s="333">
        <f>L211</f>
        <v>316177.90229999996</v>
      </c>
      <c r="L7" s="333"/>
      <c r="N7" s="92">
        <f>K7+K6</f>
        <v>345428.5559</v>
      </c>
    </row>
    <row r="8" spans="1:12" ht="15">
      <c r="A8" s="377"/>
      <c r="B8" s="377"/>
      <c r="C8" s="377"/>
      <c r="D8" s="377"/>
      <c r="E8" s="382" t="s">
        <v>527</v>
      </c>
      <c r="F8" s="383"/>
      <c r="G8" s="398" t="s">
        <v>537</v>
      </c>
      <c r="H8" s="399"/>
      <c r="I8" s="372" t="s">
        <v>517</v>
      </c>
      <c r="J8" s="373"/>
      <c r="K8" s="331">
        <f>K5-K7</f>
        <v>334758.1677</v>
      </c>
      <c r="L8" s="332"/>
    </row>
    <row r="9" spans="1:12" ht="15">
      <c r="A9" s="23" t="s">
        <v>254</v>
      </c>
      <c r="B9" s="27"/>
      <c r="C9" s="363" t="s">
        <v>535</v>
      </c>
      <c r="D9" s="364"/>
      <c r="E9" s="361" t="s">
        <v>539</v>
      </c>
      <c r="F9" s="362"/>
      <c r="G9" s="334" t="s">
        <v>529</v>
      </c>
      <c r="H9" s="335"/>
      <c r="I9" s="372" t="s">
        <v>520</v>
      </c>
      <c r="J9" s="373"/>
      <c r="K9" s="396">
        <f>K6/K5</f>
        <v>0.04493629243805771</v>
      </c>
      <c r="L9" s="396"/>
    </row>
    <row r="10" spans="1:12" ht="15">
      <c r="A10" s="24"/>
      <c r="B10" s="28"/>
      <c r="C10" s="368"/>
      <c r="D10" s="368"/>
      <c r="E10" s="369"/>
      <c r="F10" s="369"/>
      <c r="G10" s="370">
        <v>41891</v>
      </c>
      <c r="H10" s="371"/>
      <c r="I10" s="355" t="s">
        <v>521</v>
      </c>
      <c r="J10" s="355"/>
      <c r="K10" s="330">
        <f>K7/K5</f>
        <v>0.48572804131133795</v>
      </c>
      <c r="L10" s="330"/>
    </row>
    <row r="11" spans="1:12" ht="15">
      <c r="A11" s="5"/>
      <c r="B11" s="29"/>
      <c r="C11" s="5"/>
      <c r="D11" s="6"/>
      <c r="E11" s="5"/>
      <c r="F11" s="5"/>
      <c r="G11" s="20"/>
      <c r="H11" s="5"/>
      <c r="I11" s="7"/>
      <c r="J11" s="7"/>
      <c r="K11" s="7"/>
      <c r="L11" s="7"/>
    </row>
    <row r="12" spans="1:13" s="1" customFormat="1" ht="15">
      <c r="A12" s="74" t="s">
        <v>255</v>
      </c>
      <c r="B12" s="75" t="s">
        <v>0</v>
      </c>
      <c r="C12" s="74" t="s">
        <v>1</v>
      </c>
      <c r="D12" s="76" t="s">
        <v>2</v>
      </c>
      <c r="E12" s="76" t="s">
        <v>3</v>
      </c>
      <c r="F12" s="76" t="s">
        <v>511</v>
      </c>
      <c r="G12" s="77" t="s">
        <v>511</v>
      </c>
      <c r="H12" s="76" t="s">
        <v>511</v>
      </c>
      <c r="I12" s="78" t="s">
        <v>534</v>
      </c>
      <c r="J12" s="78" t="s">
        <v>533</v>
      </c>
      <c r="K12" s="78" t="s">
        <v>457</v>
      </c>
      <c r="L12" s="78" t="s">
        <v>457</v>
      </c>
      <c r="M12" s="1" t="s">
        <v>511</v>
      </c>
    </row>
    <row r="13" spans="1:13" s="1" customFormat="1" ht="25.5">
      <c r="A13" s="12"/>
      <c r="B13" s="30"/>
      <c r="C13" s="12"/>
      <c r="D13" s="11"/>
      <c r="E13" s="17"/>
      <c r="F13" s="17" t="s">
        <v>510</v>
      </c>
      <c r="G13" s="19" t="s">
        <v>514</v>
      </c>
      <c r="H13" s="17" t="s">
        <v>513</v>
      </c>
      <c r="I13" s="18" t="s">
        <v>532</v>
      </c>
      <c r="J13" s="18" t="s">
        <v>532</v>
      </c>
      <c r="K13" s="18" t="s">
        <v>512</v>
      </c>
      <c r="L13" s="18" t="s">
        <v>515</v>
      </c>
      <c r="M13" s="1" t="s">
        <v>559</v>
      </c>
    </row>
    <row r="14" spans="1:16" ht="25.5">
      <c r="A14" s="13"/>
      <c r="B14" s="31"/>
      <c r="C14" s="26">
        <v>1</v>
      </c>
      <c r="D14" s="25" t="s">
        <v>4</v>
      </c>
      <c r="E14" s="13"/>
      <c r="F14" s="13"/>
      <c r="G14" s="21"/>
      <c r="H14" s="16"/>
      <c r="I14" s="14"/>
      <c r="J14" s="14"/>
      <c r="K14" s="15"/>
      <c r="L14" s="15"/>
      <c r="P14" s="99">
        <f>O18</f>
        <v>731.74</v>
      </c>
    </row>
    <row r="15" spans="1:15" s="2" customFormat="1" ht="48">
      <c r="A15" s="33" t="s">
        <v>5</v>
      </c>
      <c r="B15" s="33" t="s">
        <v>6</v>
      </c>
      <c r="C15" s="33" t="s">
        <v>317</v>
      </c>
      <c r="D15" s="40" t="s">
        <v>218</v>
      </c>
      <c r="E15" s="33" t="s">
        <v>29</v>
      </c>
      <c r="F15" s="33" t="s">
        <v>219</v>
      </c>
      <c r="G15" s="41"/>
      <c r="H15" s="41">
        <f>G15+'7º MEDIÇÃO'!H15</f>
        <v>4.5</v>
      </c>
      <c r="I15" s="42">
        <v>162.92</v>
      </c>
      <c r="J15" s="68">
        <v>211.79</v>
      </c>
      <c r="K15" s="42">
        <f>J15*G15</f>
        <v>0</v>
      </c>
      <c r="L15" s="42">
        <f>H15*J15</f>
        <v>953.055</v>
      </c>
      <c r="M15" s="79">
        <f>F15-H15</f>
        <v>0</v>
      </c>
      <c r="N15" s="84">
        <f>J15</f>
        <v>211.79</v>
      </c>
      <c r="O15" s="84">
        <f>M15*N15</f>
        <v>0</v>
      </c>
    </row>
    <row r="16" spans="1:15" s="2" customFormat="1" ht="48">
      <c r="A16" s="33" t="s">
        <v>5</v>
      </c>
      <c r="B16" s="33" t="s">
        <v>7</v>
      </c>
      <c r="C16" s="33" t="s">
        <v>318</v>
      </c>
      <c r="D16" s="40" t="s">
        <v>220</v>
      </c>
      <c r="E16" s="33" t="s">
        <v>29</v>
      </c>
      <c r="F16" s="33" t="s">
        <v>221</v>
      </c>
      <c r="G16" s="41"/>
      <c r="H16" s="41">
        <f>G16+'7º MEDIÇÃO'!H16</f>
        <v>360</v>
      </c>
      <c r="I16" s="42">
        <v>8.38</v>
      </c>
      <c r="J16" s="42">
        <f aca="true" t="shared" si="0" ref="J16:J25">ROUND(I16*1.3,2)</f>
        <v>10.89</v>
      </c>
      <c r="K16" s="42">
        <f aca="true" t="shared" si="1" ref="K16:K79">J16*G16</f>
        <v>0</v>
      </c>
      <c r="L16" s="42">
        <f aca="true" t="shared" si="2" ref="L16:L79">H16*J16</f>
        <v>3920.4</v>
      </c>
      <c r="M16" s="79">
        <f aca="true" t="shared" si="3" ref="M16:M79">F16-H16</f>
        <v>0</v>
      </c>
      <c r="N16" s="84">
        <f aca="true" t="shared" si="4" ref="N16:N79">J16</f>
        <v>10.89</v>
      </c>
      <c r="O16" s="84">
        <f aca="true" t="shared" si="5" ref="O16:O79">M16*N16</f>
        <v>0</v>
      </c>
    </row>
    <row r="17" spans="1:15" s="2" customFormat="1" ht="48">
      <c r="A17" s="33" t="s">
        <v>5</v>
      </c>
      <c r="B17" s="33" t="s">
        <v>8</v>
      </c>
      <c r="C17" s="33" t="s">
        <v>319</v>
      </c>
      <c r="D17" s="40" t="s">
        <v>222</v>
      </c>
      <c r="E17" s="33" t="s">
        <v>11</v>
      </c>
      <c r="F17" s="33" t="s">
        <v>12</v>
      </c>
      <c r="G17" s="41"/>
      <c r="H17" s="41">
        <f>G17+'7º MEDIÇÃO'!H17</f>
        <v>1</v>
      </c>
      <c r="I17" s="42">
        <v>1003.88</v>
      </c>
      <c r="J17" s="42">
        <f t="shared" si="0"/>
        <v>1305.04</v>
      </c>
      <c r="K17" s="42">
        <f t="shared" si="1"/>
        <v>0</v>
      </c>
      <c r="L17" s="42">
        <f t="shared" si="2"/>
        <v>1305.04</v>
      </c>
      <c r="M17" s="79">
        <f t="shared" si="3"/>
        <v>0</v>
      </c>
      <c r="N17" s="84">
        <f t="shared" si="4"/>
        <v>1305.04</v>
      </c>
      <c r="O17" s="84">
        <f t="shared" si="5"/>
        <v>0</v>
      </c>
    </row>
    <row r="18" spans="1:15" s="2" customFormat="1" ht="24">
      <c r="A18" s="33" t="s">
        <v>5</v>
      </c>
      <c r="B18" s="33" t="s">
        <v>9</v>
      </c>
      <c r="C18" s="33" t="s">
        <v>320</v>
      </c>
      <c r="D18" s="40" t="s">
        <v>10</v>
      </c>
      <c r="E18" s="33" t="s">
        <v>11</v>
      </c>
      <c r="F18" s="33" t="s">
        <v>12</v>
      </c>
      <c r="G18" s="41"/>
      <c r="H18" s="41">
        <f>G18+'7º MEDIÇÃO'!H18</f>
        <v>0</v>
      </c>
      <c r="I18" s="42">
        <v>562.88</v>
      </c>
      <c r="J18" s="42">
        <f t="shared" si="0"/>
        <v>731.74</v>
      </c>
      <c r="K18" s="42">
        <f t="shared" si="1"/>
        <v>0</v>
      </c>
      <c r="L18" s="42">
        <f t="shared" si="2"/>
        <v>0</v>
      </c>
      <c r="M18" s="79">
        <f t="shared" si="3"/>
        <v>1</v>
      </c>
      <c r="N18" s="84">
        <f t="shared" si="4"/>
        <v>731.74</v>
      </c>
      <c r="O18" s="84">
        <f t="shared" si="5"/>
        <v>731.74</v>
      </c>
    </row>
    <row r="19" spans="1:15" s="2" customFormat="1" ht="24">
      <c r="A19" s="33" t="s">
        <v>5</v>
      </c>
      <c r="B19" s="33">
        <v>73658</v>
      </c>
      <c r="C19" s="33" t="s">
        <v>321</v>
      </c>
      <c r="D19" s="40" t="s">
        <v>13</v>
      </c>
      <c r="E19" s="33" t="s">
        <v>11</v>
      </c>
      <c r="F19" s="33" t="s">
        <v>12</v>
      </c>
      <c r="G19" s="41"/>
      <c r="H19" s="41">
        <f>G19+'7º MEDIÇÃO'!H19</f>
        <v>1</v>
      </c>
      <c r="I19" s="42">
        <v>415.88</v>
      </c>
      <c r="J19" s="42">
        <f t="shared" si="0"/>
        <v>540.64</v>
      </c>
      <c r="K19" s="42">
        <f t="shared" si="1"/>
        <v>0</v>
      </c>
      <c r="L19" s="42">
        <f t="shared" si="2"/>
        <v>540.64</v>
      </c>
      <c r="M19" s="79">
        <f t="shared" si="3"/>
        <v>0</v>
      </c>
      <c r="N19" s="84">
        <f t="shared" si="4"/>
        <v>540.64</v>
      </c>
      <c r="O19" s="84">
        <f t="shared" si="5"/>
        <v>0</v>
      </c>
    </row>
    <row r="20" spans="1:15" s="2" customFormat="1" ht="15">
      <c r="A20" s="356"/>
      <c r="B20" s="356"/>
      <c r="C20" s="356"/>
      <c r="D20" s="356"/>
      <c r="E20" s="356"/>
      <c r="F20" s="33"/>
      <c r="G20" s="41"/>
      <c r="H20" s="41">
        <f>G20+'7º MEDIÇÃO'!H20</f>
        <v>0</v>
      </c>
      <c r="I20" s="42"/>
      <c r="J20" s="42"/>
      <c r="K20" s="42"/>
      <c r="L20" s="42">
        <f t="shared" si="2"/>
        <v>0</v>
      </c>
      <c r="M20" s="79">
        <f t="shared" si="3"/>
        <v>0</v>
      </c>
      <c r="N20" s="84">
        <f t="shared" si="4"/>
        <v>0</v>
      </c>
      <c r="O20" s="84">
        <f t="shared" si="5"/>
        <v>0</v>
      </c>
    </row>
    <row r="21" spans="1:16" s="2" customFormat="1" ht="15">
      <c r="A21" s="34"/>
      <c r="B21" s="34"/>
      <c r="C21" s="43">
        <v>2</v>
      </c>
      <c r="D21" s="44" t="s">
        <v>14</v>
      </c>
      <c r="E21" s="34"/>
      <c r="F21" s="34"/>
      <c r="G21" s="45"/>
      <c r="H21" s="41">
        <f>G21+'7º MEDIÇÃO'!H21</f>
        <v>0</v>
      </c>
      <c r="I21" s="46"/>
      <c r="J21" s="46"/>
      <c r="K21" s="42"/>
      <c r="L21" s="42">
        <f t="shared" si="2"/>
        <v>0</v>
      </c>
      <c r="M21" s="79">
        <f t="shared" si="3"/>
        <v>0</v>
      </c>
      <c r="N21" s="84">
        <f t="shared" si="4"/>
        <v>0</v>
      </c>
      <c r="O21" s="84">
        <f t="shared" si="5"/>
        <v>0</v>
      </c>
      <c r="P21" s="101">
        <f>SUM(O21:O25)</f>
        <v>0</v>
      </c>
    </row>
    <row r="22" spans="1:15" s="2" customFormat="1" ht="24">
      <c r="A22" s="33" t="s">
        <v>5</v>
      </c>
      <c r="B22" s="33" t="s">
        <v>15</v>
      </c>
      <c r="C22" s="33" t="s">
        <v>322</v>
      </c>
      <c r="D22" s="40" t="s">
        <v>16</v>
      </c>
      <c r="E22" s="33" t="s">
        <v>17</v>
      </c>
      <c r="F22" s="33">
        <v>82.66</v>
      </c>
      <c r="G22" s="41"/>
      <c r="H22" s="41">
        <f>G22+'7º MEDIÇÃO'!H22</f>
        <v>82.66</v>
      </c>
      <c r="I22" s="42">
        <v>18.96</v>
      </c>
      <c r="J22" s="42">
        <f t="shared" si="0"/>
        <v>24.65</v>
      </c>
      <c r="K22" s="42">
        <f t="shared" si="1"/>
        <v>0</v>
      </c>
      <c r="L22" s="42">
        <f t="shared" si="2"/>
        <v>2037.5689999999997</v>
      </c>
      <c r="M22" s="79">
        <f t="shared" si="3"/>
        <v>0</v>
      </c>
      <c r="N22" s="84">
        <f t="shared" si="4"/>
        <v>24.65</v>
      </c>
      <c r="O22" s="84">
        <f t="shared" si="5"/>
        <v>0</v>
      </c>
    </row>
    <row r="23" spans="1:15" s="2" customFormat="1" ht="24">
      <c r="A23" s="33" t="s">
        <v>5</v>
      </c>
      <c r="B23" s="33">
        <v>72920</v>
      </c>
      <c r="C23" s="33" t="s">
        <v>323</v>
      </c>
      <c r="D23" s="40" t="s">
        <v>19</v>
      </c>
      <c r="E23" s="33" t="s">
        <v>17</v>
      </c>
      <c r="F23" s="33" t="s">
        <v>20</v>
      </c>
      <c r="G23" s="41"/>
      <c r="H23" s="41">
        <f>G23+'7º MEDIÇÃO'!H23</f>
        <v>52.42</v>
      </c>
      <c r="I23" s="42">
        <v>9.18</v>
      </c>
      <c r="J23" s="42">
        <f t="shared" si="0"/>
        <v>11.93</v>
      </c>
      <c r="K23" s="42">
        <f t="shared" si="1"/>
        <v>0</v>
      </c>
      <c r="L23" s="42">
        <f t="shared" si="2"/>
        <v>625.3706</v>
      </c>
      <c r="M23" s="79">
        <f t="shared" si="3"/>
        <v>0</v>
      </c>
      <c r="N23" s="84">
        <f t="shared" si="4"/>
        <v>11.93</v>
      </c>
      <c r="O23" s="84">
        <f t="shared" si="5"/>
        <v>0</v>
      </c>
    </row>
    <row r="24" spans="1:15" s="2" customFormat="1" ht="24">
      <c r="A24" s="33" t="s">
        <v>5</v>
      </c>
      <c r="B24" s="33">
        <v>72898</v>
      </c>
      <c r="C24" s="33" t="s">
        <v>324</v>
      </c>
      <c r="D24" s="40" t="s">
        <v>21</v>
      </c>
      <c r="E24" s="33" t="s">
        <v>17</v>
      </c>
      <c r="F24" s="33" t="s">
        <v>22</v>
      </c>
      <c r="G24" s="41"/>
      <c r="H24" s="41">
        <f>G24+'7º MEDIÇÃO'!H24</f>
        <v>46.53</v>
      </c>
      <c r="I24" s="42">
        <v>4.23</v>
      </c>
      <c r="J24" s="68">
        <v>5.49</v>
      </c>
      <c r="K24" s="42">
        <f t="shared" si="1"/>
        <v>0</v>
      </c>
      <c r="L24" s="42">
        <f t="shared" si="2"/>
        <v>255.4497</v>
      </c>
      <c r="M24" s="79">
        <f t="shared" si="3"/>
        <v>0</v>
      </c>
      <c r="N24" s="84">
        <f t="shared" si="4"/>
        <v>5.49</v>
      </c>
      <c r="O24" s="84">
        <f t="shared" si="5"/>
        <v>0</v>
      </c>
    </row>
    <row r="25" spans="1:15" s="2" customFormat="1" ht="36">
      <c r="A25" s="33" t="s">
        <v>5</v>
      </c>
      <c r="B25" s="33">
        <v>72900</v>
      </c>
      <c r="C25" s="33" t="s">
        <v>325</v>
      </c>
      <c r="D25" s="40" t="s">
        <v>23</v>
      </c>
      <c r="E25" s="33" t="s">
        <v>17</v>
      </c>
      <c r="F25" s="33" t="s">
        <v>22</v>
      </c>
      <c r="G25" s="41"/>
      <c r="H25" s="41">
        <f>G25+'7º MEDIÇÃO'!H25</f>
        <v>46.53</v>
      </c>
      <c r="I25" s="42">
        <v>2.27</v>
      </c>
      <c r="J25" s="42">
        <f t="shared" si="0"/>
        <v>2.95</v>
      </c>
      <c r="K25" s="42">
        <f t="shared" si="1"/>
        <v>0</v>
      </c>
      <c r="L25" s="42">
        <f t="shared" si="2"/>
        <v>137.26350000000002</v>
      </c>
      <c r="M25" s="79">
        <f t="shared" si="3"/>
        <v>0</v>
      </c>
      <c r="N25" s="84">
        <f t="shared" si="4"/>
        <v>2.95</v>
      </c>
      <c r="O25" s="84">
        <f t="shared" si="5"/>
        <v>0</v>
      </c>
    </row>
    <row r="26" spans="1:15" s="2" customFormat="1" ht="15" customHeight="1">
      <c r="A26" s="357"/>
      <c r="B26" s="358"/>
      <c r="C26" s="358"/>
      <c r="D26" s="358"/>
      <c r="E26" s="359"/>
      <c r="F26" s="33"/>
      <c r="G26" s="41"/>
      <c r="H26" s="41">
        <f>G26+'7º MEDIÇÃO'!H26</f>
        <v>0</v>
      </c>
      <c r="I26" s="42"/>
      <c r="J26" s="42"/>
      <c r="K26" s="42"/>
      <c r="L26" s="42">
        <f t="shared" si="2"/>
        <v>0</v>
      </c>
      <c r="M26" s="79">
        <f t="shared" si="3"/>
        <v>0</v>
      </c>
      <c r="N26" s="84">
        <f t="shared" si="4"/>
        <v>0</v>
      </c>
      <c r="O26" s="84">
        <f t="shared" si="5"/>
        <v>0</v>
      </c>
    </row>
    <row r="27" spans="1:16" s="2" customFormat="1" ht="15">
      <c r="A27" s="34"/>
      <c r="B27" s="34"/>
      <c r="C27" s="73">
        <v>3</v>
      </c>
      <c r="D27" s="72" t="s">
        <v>24</v>
      </c>
      <c r="E27" s="34"/>
      <c r="F27" s="34"/>
      <c r="G27" s="45"/>
      <c r="H27" s="41">
        <f>G27+'7º MEDIÇÃO'!H27</f>
        <v>0</v>
      </c>
      <c r="I27" s="46"/>
      <c r="J27" s="46"/>
      <c r="K27" s="42"/>
      <c r="L27" s="42">
        <f t="shared" si="2"/>
        <v>0</v>
      </c>
      <c r="M27" s="79">
        <f t="shared" si="3"/>
        <v>0</v>
      </c>
      <c r="N27" s="84">
        <f t="shared" si="4"/>
        <v>0</v>
      </c>
      <c r="O27" s="84">
        <f t="shared" si="5"/>
        <v>0</v>
      </c>
      <c r="P27" s="101">
        <f>SUM(O27:O33)</f>
        <v>6772.155699999999</v>
      </c>
    </row>
    <row r="28" spans="1:15" s="2" customFormat="1" ht="36">
      <c r="A28" s="33" t="s">
        <v>5</v>
      </c>
      <c r="B28" s="33" t="s">
        <v>25</v>
      </c>
      <c r="C28" s="33" t="s">
        <v>326</v>
      </c>
      <c r="D28" s="40" t="s">
        <v>26</v>
      </c>
      <c r="E28" s="33" t="s">
        <v>29</v>
      </c>
      <c r="F28" s="33" t="s">
        <v>30</v>
      </c>
      <c r="G28" s="85"/>
      <c r="H28" s="41">
        <f>G28+'7º MEDIÇÃO'!H28</f>
        <v>389.98</v>
      </c>
      <c r="I28" s="42">
        <v>55.36</v>
      </c>
      <c r="J28" s="42">
        <f>ROUND(I28*1.3,2)</f>
        <v>71.97</v>
      </c>
      <c r="K28" s="42">
        <f t="shared" si="1"/>
        <v>0</v>
      </c>
      <c r="L28" s="42">
        <f t="shared" si="2"/>
        <v>28066.8606</v>
      </c>
      <c r="M28" s="79">
        <f t="shared" si="3"/>
        <v>0</v>
      </c>
      <c r="N28" s="84">
        <f t="shared" si="4"/>
        <v>71.97</v>
      </c>
      <c r="O28" s="84">
        <f t="shared" si="5"/>
        <v>0</v>
      </c>
    </row>
    <row r="29" spans="1:15" s="2" customFormat="1" ht="24">
      <c r="A29" s="33" t="s">
        <v>5</v>
      </c>
      <c r="B29" s="33" t="s">
        <v>27</v>
      </c>
      <c r="C29" s="33" t="s">
        <v>327</v>
      </c>
      <c r="D29" s="40" t="s">
        <v>28</v>
      </c>
      <c r="E29" s="33" t="s">
        <v>29</v>
      </c>
      <c r="F29" s="33" t="s">
        <v>30</v>
      </c>
      <c r="G29" s="85"/>
      <c r="H29" s="41">
        <f>G29+'7º MEDIÇÃO'!H29</f>
        <v>389.98</v>
      </c>
      <c r="I29" s="42">
        <v>32.58</v>
      </c>
      <c r="J29" s="42">
        <v>42.36</v>
      </c>
      <c r="K29" s="42">
        <f t="shared" si="1"/>
        <v>0</v>
      </c>
      <c r="L29" s="42">
        <f t="shared" si="2"/>
        <v>16519.5528</v>
      </c>
      <c r="M29" s="79">
        <f t="shared" si="3"/>
        <v>0</v>
      </c>
      <c r="N29" s="84">
        <f t="shared" si="4"/>
        <v>42.36</v>
      </c>
      <c r="O29" s="84">
        <f t="shared" si="5"/>
        <v>0</v>
      </c>
    </row>
    <row r="30" spans="1:15" s="3" customFormat="1" ht="24">
      <c r="A30" s="33" t="s">
        <v>31</v>
      </c>
      <c r="B30" s="33">
        <v>91</v>
      </c>
      <c r="C30" s="33" t="s">
        <v>328</v>
      </c>
      <c r="D30" s="40" t="s">
        <v>32</v>
      </c>
      <c r="E30" s="33" t="s">
        <v>29</v>
      </c>
      <c r="F30" s="33" t="s">
        <v>33</v>
      </c>
      <c r="G30" s="85"/>
      <c r="H30" s="41">
        <f>G30+'7º MEDIÇÃO'!H30</f>
        <v>0</v>
      </c>
      <c r="I30" s="42">
        <v>113.92</v>
      </c>
      <c r="J30" s="42">
        <v>148.09</v>
      </c>
      <c r="K30" s="42">
        <f t="shared" si="1"/>
        <v>0</v>
      </c>
      <c r="L30" s="42">
        <f t="shared" si="2"/>
        <v>0</v>
      </c>
      <c r="M30" s="79">
        <f t="shared" si="3"/>
        <v>45.73</v>
      </c>
      <c r="N30" s="84">
        <f t="shared" si="4"/>
        <v>148.09</v>
      </c>
      <c r="O30" s="84">
        <f t="shared" si="5"/>
        <v>6772.155699999999</v>
      </c>
    </row>
    <row r="31" spans="1:15" s="2" customFormat="1" ht="48">
      <c r="A31" s="33" t="s">
        <v>5</v>
      </c>
      <c r="B31" s="33">
        <v>6058</v>
      </c>
      <c r="C31" s="33" t="s">
        <v>329</v>
      </c>
      <c r="D31" s="40" t="s">
        <v>223</v>
      </c>
      <c r="E31" s="33" t="s">
        <v>35</v>
      </c>
      <c r="F31" s="33" t="s">
        <v>224</v>
      </c>
      <c r="G31" s="85"/>
      <c r="H31" s="41">
        <f>G31+'7º MEDIÇÃO'!H31</f>
        <v>36.1</v>
      </c>
      <c r="I31" s="42">
        <v>17.27</v>
      </c>
      <c r="J31" s="42">
        <f>ROUND(I31*1.3,2)</f>
        <v>22.45</v>
      </c>
      <c r="K31" s="42">
        <f t="shared" si="1"/>
        <v>0</v>
      </c>
      <c r="L31" s="42">
        <f t="shared" si="2"/>
        <v>810.445</v>
      </c>
      <c r="M31" s="79">
        <f t="shared" si="3"/>
        <v>0</v>
      </c>
      <c r="N31" s="84">
        <f t="shared" si="4"/>
        <v>22.45</v>
      </c>
      <c r="O31" s="84">
        <f t="shared" si="5"/>
        <v>0</v>
      </c>
    </row>
    <row r="32" spans="1:15" s="2" customFormat="1" ht="15">
      <c r="A32" s="33" t="s">
        <v>5</v>
      </c>
      <c r="B32" s="33">
        <v>72105</v>
      </c>
      <c r="C32" s="33" t="s">
        <v>330</v>
      </c>
      <c r="D32" s="40" t="s">
        <v>34</v>
      </c>
      <c r="E32" s="33" t="s">
        <v>35</v>
      </c>
      <c r="F32" s="33" t="s">
        <v>36</v>
      </c>
      <c r="G32" s="85"/>
      <c r="H32" s="41">
        <f>G32+'7º MEDIÇÃO'!H32</f>
        <v>77.73</v>
      </c>
      <c r="I32" s="42">
        <v>30.13</v>
      </c>
      <c r="J32" s="42">
        <f>ROUND(I32*1.3,2)</f>
        <v>39.17</v>
      </c>
      <c r="K32" s="42">
        <f t="shared" si="1"/>
        <v>0</v>
      </c>
      <c r="L32" s="42">
        <f t="shared" si="2"/>
        <v>3044.6841000000004</v>
      </c>
      <c r="M32" s="79">
        <f t="shared" si="3"/>
        <v>0</v>
      </c>
      <c r="N32" s="84">
        <f t="shared" si="4"/>
        <v>39.17</v>
      </c>
      <c r="O32" s="84">
        <f t="shared" si="5"/>
        <v>0</v>
      </c>
    </row>
    <row r="33" spans="1:15" s="2" customFormat="1" ht="24">
      <c r="A33" s="33" t="s">
        <v>5</v>
      </c>
      <c r="B33" s="33">
        <v>72107</v>
      </c>
      <c r="C33" s="33" t="s">
        <v>331</v>
      </c>
      <c r="D33" s="40" t="s">
        <v>37</v>
      </c>
      <c r="E33" s="33" t="s">
        <v>35</v>
      </c>
      <c r="F33" s="33" t="s">
        <v>38</v>
      </c>
      <c r="G33" s="85"/>
      <c r="H33" s="41">
        <f>G33+'7º MEDIÇÃO'!H33</f>
        <v>369.91</v>
      </c>
      <c r="I33" s="42">
        <v>24.74</v>
      </c>
      <c r="J33" s="42">
        <v>32.17</v>
      </c>
      <c r="K33" s="42">
        <f t="shared" si="1"/>
        <v>0</v>
      </c>
      <c r="L33" s="42">
        <f t="shared" si="2"/>
        <v>11900.004700000001</v>
      </c>
      <c r="M33" s="79">
        <f t="shared" si="3"/>
        <v>0</v>
      </c>
      <c r="N33" s="84">
        <f t="shared" si="4"/>
        <v>32.17</v>
      </c>
      <c r="O33" s="84">
        <f t="shared" si="5"/>
        <v>0</v>
      </c>
    </row>
    <row r="34" spans="1:15" s="2" customFormat="1" ht="15">
      <c r="A34" s="356"/>
      <c r="B34" s="356"/>
      <c r="C34" s="356"/>
      <c r="D34" s="356"/>
      <c r="E34" s="356"/>
      <c r="F34" s="33"/>
      <c r="G34" s="41"/>
      <c r="H34" s="41">
        <f>G34+'7º MEDIÇÃO'!H34</f>
        <v>0</v>
      </c>
      <c r="I34" s="42"/>
      <c r="J34" s="42"/>
      <c r="K34" s="42"/>
      <c r="L34" s="42">
        <f t="shared" si="2"/>
        <v>0</v>
      </c>
      <c r="M34" s="79">
        <f t="shared" si="3"/>
        <v>0</v>
      </c>
      <c r="N34" s="84">
        <f t="shared" si="4"/>
        <v>0</v>
      </c>
      <c r="O34" s="84">
        <f t="shared" si="5"/>
        <v>0</v>
      </c>
    </row>
    <row r="35" spans="1:16" s="2" customFormat="1" ht="15">
      <c r="A35" s="34"/>
      <c r="B35" s="34"/>
      <c r="C35" s="43">
        <v>4</v>
      </c>
      <c r="D35" s="44" t="s">
        <v>39</v>
      </c>
      <c r="E35" s="34"/>
      <c r="F35" s="34"/>
      <c r="G35" s="45"/>
      <c r="H35" s="41">
        <f>G35+'7º MEDIÇÃO'!H35</f>
        <v>0</v>
      </c>
      <c r="I35" s="46"/>
      <c r="J35" s="46"/>
      <c r="K35" s="42"/>
      <c r="L35" s="42">
        <f t="shared" si="2"/>
        <v>0</v>
      </c>
      <c r="M35" s="79">
        <f t="shared" si="3"/>
        <v>0</v>
      </c>
      <c r="N35" s="84">
        <f t="shared" si="4"/>
        <v>0</v>
      </c>
      <c r="O35" s="84">
        <f t="shared" si="5"/>
        <v>0</v>
      </c>
      <c r="P35" s="101">
        <f>SUM(O35:O53)</f>
        <v>0</v>
      </c>
    </row>
    <row r="36" spans="1:15" s="2" customFormat="1" ht="15">
      <c r="A36" s="33"/>
      <c r="B36" s="33"/>
      <c r="C36" s="33"/>
      <c r="D36" s="48" t="s">
        <v>40</v>
      </c>
      <c r="E36" s="33"/>
      <c r="F36" s="33"/>
      <c r="G36" s="41"/>
      <c r="H36" s="41">
        <f>G36+'7º MEDIÇÃO'!H36</f>
        <v>0</v>
      </c>
      <c r="I36" s="42"/>
      <c r="J36" s="42"/>
      <c r="K36" s="42"/>
      <c r="L36" s="42">
        <f t="shared" si="2"/>
        <v>0</v>
      </c>
      <c r="M36" s="79">
        <f t="shared" si="3"/>
        <v>0</v>
      </c>
      <c r="N36" s="84">
        <f t="shared" si="4"/>
        <v>0</v>
      </c>
      <c r="O36" s="84">
        <f t="shared" si="5"/>
        <v>0</v>
      </c>
    </row>
    <row r="37" spans="1:15" s="2" customFormat="1" ht="36">
      <c r="A37" s="33" t="s">
        <v>5</v>
      </c>
      <c r="B37" s="33" t="s">
        <v>41</v>
      </c>
      <c r="C37" s="33" t="s">
        <v>332</v>
      </c>
      <c r="D37" s="40" t="s">
        <v>225</v>
      </c>
      <c r="E37" s="33" t="s">
        <v>35</v>
      </c>
      <c r="F37" s="33" t="s">
        <v>226</v>
      </c>
      <c r="G37" s="41"/>
      <c r="H37" s="41">
        <f>G37+'7º MEDIÇÃO'!H37</f>
        <v>332</v>
      </c>
      <c r="I37" s="42">
        <v>40.89</v>
      </c>
      <c r="J37" s="42">
        <f>ROUND(I37*1.3,2)</f>
        <v>53.16</v>
      </c>
      <c r="K37" s="42">
        <f t="shared" si="1"/>
        <v>0</v>
      </c>
      <c r="L37" s="42">
        <f t="shared" si="2"/>
        <v>17649.12</v>
      </c>
      <c r="M37" s="79">
        <f t="shared" si="3"/>
        <v>0</v>
      </c>
      <c r="N37" s="84">
        <f t="shared" si="4"/>
        <v>53.16</v>
      </c>
      <c r="O37" s="84">
        <f t="shared" si="5"/>
        <v>0</v>
      </c>
    </row>
    <row r="38" spans="1:15" s="2" customFormat="1" ht="48">
      <c r="A38" s="33" t="s">
        <v>5</v>
      </c>
      <c r="B38" s="33" t="s">
        <v>42</v>
      </c>
      <c r="C38" s="33" t="s">
        <v>333</v>
      </c>
      <c r="D38" s="40" t="s">
        <v>217</v>
      </c>
      <c r="E38" s="33" t="s">
        <v>227</v>
      </c>
      <c r="F38" s="33" t="s">
        <v>228</v>
      </c>
      <c r="G38" s="41"/>
      <c r="H38" s="41">
        <f>G38+'7º MEDIÇÃO'!H38</f>
        <v>166</v>
      </c>
      <c r="I38" s="42">
        <v>6.84</v>
      </c>
      <c r="J38" s="42">
        <f aca="true" t="shared" si="6" ref="J38:J43">ROUND(I38*1.3,2)</f>
        <v>8.89</v>
      </c>
      <c r="K38" s="42">
        <f t="shared" si="1"/>
        <v>0</v>
      </c>
      <c r="L38" s="42">
        <f t="shared" si="2"/>
        <v>1475.74</v>
      </c>
      <c r="M38" s="79">
        <f t="shared" si="3"/>
        <v>0</v>
      </c>
      <c r="N38" s="84">
        <f t="shared" si="4"/>
        <v>8.89</v>
      </c>
      <c r="O38" s="84">
        <f t="shared" si="5"/>
        <v>0</v>
      </c>
    </row>
    <row r="39" spans="1:15" s="2" customFormat="1" ht="24">
      <c r="A39" s="33" t="s">
        <v>5</v>
      </c>
      <c r="B39" s="33" t="s">
        <v>43</v>
      </c>
      <c r="C39" s="33" t="s">
        <v>334</v>
      </c>
      <c r="D39" s="40" t="s">
        <v>44</v>
      </c>
      <c r="E39" s="33" t="s">
        <v>17</v>
      </c>
      <c r="F39" s="33" t="s">
        <v>45</v>
      </c>
      <c r="G39" s="41"/>
      <c r="H39" s="41">
        <f>G39+'7º MEDIÇÃO'!H39</f>
        <v>1.92</v>
      </c>
      <c r="I39" s="42">
        <v>64.92</v>
      </c>
      <c r="J39" s="42">
        <v>84.39</v>
      </c>
      <c r="K39" s="42">
        <f t="shared" si="1"/>
        <v>0</v>
      </c>
      <c r="L39" s="42">
        <f t="shared" si="2"/>
        <v>162.0288</v>
      </c>
      <c r="M39" s="79">
        <f t="shared" si="3"/>
        <v>0</v>
      </c>
      <c r="N39" s="84">
        <f t="shared" si="4"/>
        <v>84.39</v>
      </c>
      <c r="O39" s="84">
        <f t="shared" si="5"/>
        <v>0</v>
      </c>
    </row>
    <row r="40" spans="1:15" s="2" customFormat="1" ht="24">
      <c r="A40" s="33" t="s">
        <v>5</v>
      </c>
      <c r="B40" s="33" t="s">
        <v>46</v>
      </c>
      <c r="C40" s="33" t="s">
        <v>335</v>
      </c>
      <c r="D40" s="40" t="s">
        <v>47</v>
      </c>
      <c r="E40" s="33" t="s">
        <v>29</v>
      </c>
      <c r="F40" s="33"/>
      <c r="G40" s="41"/>
      <c r="H40" s="41">
        <f>G40+'7º MEDIÇÃO'!H40</f>
        <v>0</v>
      </c>
      <c r="I40" s="42">
        <v>18.22</v>
      </c>
      <c r="J40" s="42">
        <f t="shared" si="6"/>
        <v>23.69</v>
      </c>
      <c r="K40" s="42">
        <f t="shared" si="1"/>
        <v>0</v>
      </c>
      <c r="L40" s="42">
        <f t="shared" si="2"/>
        <v>0</v>
      </c>
      <c r="M40" s="79">
        <f t="shared" si="3"/>
        <v>0</v>
      </c>
      <c r="N40" s="84">
        <f t="shared" si="4"/>
        <v>23.69</v>
      </c>
      <c r="O40" s="84">
        <f t="shared" si="5"/>
        <v>0</v>
      </c>
    </row>
    <row r="41" spans="1:15" s="2" customFormat="1" ht="48">
      <c r="A41" s="33" t="s">
        <v>5</v>
      </c>
      <c r="B41" s="33" t="s">
        <v>42</v>
      </c>
      <c r="C41" s="33" t="s">
        <v>336</v>
      </c>
      <c r="D41" s="49" t="s">
        <v>217</v>
      </c>
      <c r="E41" s="33" t="s">
        <v>227</v>
      </c>
      <c r="F41" s="33" t="s">
        <v>229</v>
      </c>
      <c r="G41" s="41"/>
      <c r="H41" s="41">
        <f>G41+'7º MEDIÇÃO'!H41</f>
        <v>1225.2</v>
      </c>
      <c r="I41" s="42">
        <v>6.84</v>
      </c>
      <c r="J41" s="42">
        <f t="shared" si="6"/>
        <v>8.89</v>
      </c>
      <c r="K41" s="42">
        <f t="shared" si="1"/>
        <v>0</v>
      </c>
      <c r="L41" s="42">
        <f t="shared" si="2"/>
        <v>10892.028</v>
      </c>
      <c r="M41" s="79">
        <f t="shared" si="3"/>
        <v>0</v>
      </c>
      <c r="N41" s="84">
        <f t="shared" si="4"/>
        <v>8.89</v>
      </c>
      <c r="O41" s="84">
        <f t="shared" si="5"/>
        <v>0</v>
      </c>
    </row>
    <row r="42" spans="1:15" s="2" customFormat="1" ht="48">
      <c r="A42" s="33" t="s">
        <v>5</v>
      </c>
      <c r="B42" s="33" t="s">
        <v>48</v>
      </c>
      <c r="C42" s="33" t="s">
        <v>337</v>
      </c>
      <c r="D42" s="40" t="s">
        <v>230</v>
      </c>
      <c r="E42" s="33" t="s">
        <v>227</v>
      </c>
      <c r="F42" s="33" t="s">
        <v>231</v>
      </c>
      <c r="G42" s="41"/>
      <c r="H42" s="41">
        <f>G42+'7º MEDIÇÃO'!H42</f>
        <v>500.43</v>
      </c>
      <c r="I42" s="42">
        <v>6.84</v>
      </c>
      <c r="J42" s="42">
        <f t="shared" si="6"/>
        <v>8.89</v>
      </c>
      <c r="K42" s="42">
        <f t="shared" si="1"/>
        <v>0</v>
      </c>
      <c r="L42" s="42">
        <f t="shared" si="2"/>
        <v>4448.822700000001</v>
      </c>
      <c r="M42" s="79">
        <f t="shared" si="3"/>
        <v>0</v>
      </c>
      <c r="N42" s="84">
        <f t="shared" si="4"/>
        <v>8.89</v>
      </c>
      <c r="O42" s="84">
        <f t="shared" si="5"/>
        <v>0</v>
      </c>
    </row>
    <row r="43" spans="1:15" s="2" customFormat="1" ht="48">
      <c r="A43" s="33" t="s">
        <v>5</v>
      </c>
      <c r="B43" s="33" t="s">
        <v>49</v>
      </c>
      <c r="C43" s="33" t="s">
        <v>338</v>
      </c>
      <c r="D43" s="40" t="s">
        <v>232</v>
      </c>
      <c r="E43" s="33" t="s">
        <v>17</v>
      </c>
      <c r="F43" s="33" t="s">
        <v>233</v>
      </c>
      <c r="G43" s="41"/>
      <c r="H43" s="41">
        <f>G43+'7º MEDIÇÃO'!H43</f>
        <v>28.32</v>
      </c>
      <c r="I43" s="42">
        <v>374.83</v>
      </c>
      <c r="J43" s="42">
        <f t="shared" si="6"/>
        <v>487.28</v>
      </c>
      <c r="K43" s="42">
        <f t="shared" si="1"/>
        <v>0</v>
      </c>
      <c r="L43" s="42">
        <f t="shared" si="2"/>
        <v>13799.7696</v>
      </c>
      <c r="M43" s="79">
        <f t="shared" si="3"/>
        <v>0</v>
      </c>
      <c r="N43" s="84">
        <f t="shared" si="4"/>
        <v>487.28</v>
      </c>
      <c r="O43" s="84">
        <f t="shared" si="5"/>
        <v>0</v>
      </c>
    </row>
    <row r="44" spans="1:15" s="2" customFormat="1" ht="15" customHeight="1">
      <c r="A44" s="360"/>
      <c r="B44" s="360"/>
      <c r="C44" s="360"/>
      <c r="D44" s="360"/>
      <c r="E44" s="360"/>
      <c r="F44" s="360"/>
      <c r="G44" s="50"/>
      <c r="H44" s="41">
        <f>G44+'7º MEDIÇÃO'!H44</f>
        <v>0</v>
      </c>
      <c r="I44" s="42"/>
      <c r="J44" s="42"/>
      <c r="K44" s="42"/>
      <c r="L44" s="42">
        <f t="shared" si="2"/>
        <v>0</v>
      </c>
      <c r="M44" s="79">
        <f t="shared" si="3"/>
        <v>0</v>
      </c>
      <c r="N44" s="84">
        <f t="shared" si="4"/>
        <v>0</v>
      </c>
      <c r="O44" s="84">
        <f t="shared" si="5"/>
        <v>0</v>
      </c>
    </row>
    <row r="45" spans="1:15" s="2" customFormat="1" ht="15" customHeight="1">
      <c r="A45" s="357" t="s">
        <v>50</v>
      </c>
      <c r="B45" s="358"/>
      <c r="C45" s="358"/>
      <c r="D45" s="358"/>
      <c r="E45" s="358"/>
      <c r="F45" s="359"/>
      <c r="G45" s="51"/>
      <c r="H45" s="41">
        <f>G45+'7º MEDIÇÃO'!H45</f>
        <v>0</v>
      </c>
      <c r="I45" s="42"/>
      <c r="J45" s="42"/>
      <c r="K45" s="42"/>
      <c r="L45" s="42">
        <f t="shared" si="2"/>
        <v>0</v>
      </c>
      <c r="M45" s="79">
        <f t="shared" si="3"/>
        <v>0</v>
      </c>
      <c r="N45" s="84">
        <f t="shared" si="4"/>
        <v>0</v>
      </c>
      <c r="O45" s="84">
        <f t="shared" si="5"/>
        <v>0</v>
      </c>
    </row>
    <row r="46" spans="1:15" s="2" customFormat="1" ht="84">
      <c r="A46" s="33" t="s">
        <v>5</v>
      </c>
      <c r="B46" s="33">
        <v>23737</v>
      </c>
      <c r="C46" s="33" t="s">
        <v>339</v>
      </c>
      <c r="D46" s="40" t="s">
        <v>234</v>
      </c>
      <c r="E46" s="33" t="s">
        <v>29</v>
      </c>
      <c r="F46" s="33" t="s">
        <v>235</v>
      </c>
      <c r="G46" s="41"/>
      <c r="H46" s="41">
        <f>G46+'7º MEDIÇÃO'!H46</f>
        <v>435.8</v>
      </c>
      <c r="I46" s="42">
        <v>30.62</v>
      </c>
      <c r="J46" s="42">
        <f aca="true" t="shared" si="7" ref="J46:J51">ROUND(I46*1.3,2)</f>
        <v>39.81</v>
      </c>
      <c r="K46" s="42">
        <f t="shared" si="1"/>
        <v>0</v>
      </c>
      <c r="L46" s="42">
        <f t="shared" si="2"/>
        <v>17349.198</v>
      </c>
      <c r="M46" s="79">
        <f t="shared" si="3"/>
        <v>0</v>
      </c>
      <c r="N46" s="84">
        <f t="shared" si="4"/>
        <v>39.81</v>
      </c>
      <c r="O46" s="84">
        <f t="shared" si="5"/>
        <v>0</v>
      </c>
    </row>
    <row r="47" spans="1:15" s="2" customFormat="1" ht="48">
      <c r="A47" s="33" t="s">
        <v>5</v>
      </c>
      <c r="B47" s="33" t="s">
        <v>42</v>
      </c>
      <c r="C47" s="33" t="s">
        <v>340</v>
      </c>
      <c r="D47" s="40" t="s">
        <v>217</v>
      </c>
      <c r="E47" s="33" t="s">
        <v>227</v>
      </c>
      <c r="F47" s="33" t="s">
        <v>236</v>
      </c>
      <c r="G47" s="85"/>
      <c r="H47" s="41">
        <f>G47+'7º MEDIÇÃO'!H47</f>
        <v>2045.65</v>
      </c>
      <c r="I47" s="42">
        <v>6.84</v>
      </c>
      <c r="J47" s="42">
        <f t="shared" si="7"/>
        <v>8.89</v>
      </c>
      <c r="K47" s="42">
        <f t="shared" si="1"/>
        <v>0</v>
      </c>
      <c r="L47" s="42">
        <f t="shared" si="2"/>
        <v>18185.828500000003</v>
      </c>
      <c r="M47" s="79">
        <f t="shared" si="3"/>
        <v>0</v>
      </c>
      <c r="N47" s="84">
        <f t="shared" si="4"/>
        <v>8.89</v>
      </c>
      <c r="O47" s="84">
        <f t="shared" si="5"/>
        <v>0</v>
      </c>
    </row>
    <row r="48" spans="1:15" s="2" customFormat="1" ht="48">
      <c r="A48" s="33" t="s">
        <v>5</v>
      </c>
      <c r="B48" s="33" t="s">
        <v>48</v>
      </c>
      <c r="C48" s="33" t="s">
        <v>341</v>
      </c>
      <c r="D48" s="40" t="s">
        <v>230</v>
      </c>
      <c r="E48" s="33" t="s">
        <v>227</v>
      </c>
      <c r="F48" s="33" t="s">
        <v>237</v>
      </c>
      <c r="G48" s="85"/>
      <c r="H48" s="41">
        <f>G48+'7º MEDIÇÃO'!H48</f>
        <v>835.55</v>
      </c>
      <c r="I48" s="42">
        <v>6.84</v>
      </c>
      <c r="J48" s="42">
        <f t="shared" si="7"/>
        <v>8.89</v>
      </c>
      <c r="K48" s="42">
        <f t="shared" si="1"/>
        <v>0</v>
      </c>
      <c r="L48" s="42">
        <f t="shared" si="2"/>
        <v>7428.0395</v>
      </c>
      <c r="M48" s="79">
        <f t="shared" si="3"/>
        <v>0</v>
      </c>
      <c r="N48" s="84">
        <f t="shared" si="4"/>
        <v>8.89</v>
      </c>
      <c r="O48" s="84">
        <f t="shared" si="5"/>
        <v>0</v>
      </c>
    </row>
    <row r="49" spans="1:15" s="2" customFormat="1" ht="48">
      <c r="A49" s="33" t="s">
        <v>5</v>
      </c>
      <c r="B49" s="33" t="s">
        <v>49</v>
      </c>
      <c r="C49" s="33" t="s">
        <v>342</v>
      </c>
      <c r="D49" s="40" t="s">
        <v>232</v>
      </c>
      <c r="E49" s="33" t="s">
        <v>17</v>
      </c>
      <c r="F49" s="33" t="s">
        <v>238</v>
      </c>
      <c r="G49" s="85"/>
      <c r="H49" s="41">
        <f>G49+'7º MEDIÇÃO'!H49</f>
        <v>25.33</v>
      </c>
      <c r="I49" s="42">
        <v>374.83</v>
      </c>
      <c r="J49" s="42">
        <f t="shared" si="7"/>
        <v>487.28</v>
      </c>
      <c r="K49" s="42">
        <f t="shared" si="1"/>
        <v>0</v>
      </c>
      <c r="L49" s="42">
        <f t="shared" si="2"/>
        <v>12342.802399999999</v>
      </c>
      <c r="M49" s="79">
        <f t="shared" si="3"/>
        <v>0</v>
      </c>
      <c r="N49" s="84">
        <f t="shared" si="4"/>
        <v>487.28</v>
      </c>
      <c r="O49" s="84">
        <f t="shared" si="5"/>
        <v>0</v>
      </c>
    </row>
    <row r="50" spans="1:15" s="4" customFormat="1" ht="48">
      <c r="A50" s="33" t="s">
        <v>460</v>
      </c>
      <c r="B50" s="33" t="s">
        <v>459</v>
      </c>
      <c r="C50" s="33" t="s">
        <v>343</v>
      </c>
      <c r="D50" s="40" t="s">
        <v>548</v>
      </c>
      <c r="E50" s="33" t="s">
        <v>29</v>
      </c>
      <c r="F50" s="33" t="s">
        <v>240</v>
      </c>
      <c r="G50" s="41"/>
      <c r="H50" s="41">
        <f>G50+'7º MEDIÇÃO'!H50</f>
        <v>410.46</v>
      </c>
      <c r="I50" s="42">
        <v>49.63</v>
      </c>
      <c r="J50" s="42">
        <f t="shared" si="7"/>
        <v>64.52</v>
      </c>
      <c r="K50" s="42">
        <f t="shared" si="1"/>
        <v>0</v>
      </c>
      <c r="L50" s="42">
        <f t="shared" si="2"/>
        <v>26482.879199999996</v>
      </c>
      <c r="M50" s="79">
        <f t="shared" si="3"/>
        <v>0</v>
      </c>
      <c r="N50" s="84">
        <f t="shared" si="4"/>
        <v>64.52</v>
      </c>
      <c r="O50" s="84">
        <f t="shared" si="5"/>
        <v>0</v>
      </c>
    </row>
    <row r="51" spans="1:15" s="2" customFormat="1" ht="60">
      <c r="A51" s="35" t="s">
        <v>5</v>
      </c>
      <c r="B51" s="35" t="s">
        <v>51</v>
      </c>
      <c r="C51" s="33" t="s">
        <v>344</v>
      </c>
      <c r="D51" s="40" t="s">
        <v>241</v>
      </c>
      <c r="E51" s="33" t="s">
        <v>35</v>
      </c>
      <c r="F51" s="33" t="s">
        <v>242</v>
      </c>
      <c r="G51" s="41"/>
      <c r="H51" s="41">
        <f>G51+'7º MEDIÇÃO'!H51</f>
        <v>193.8</v>
      </c>
      <c r="I51" s="42">
        <v>14.23</v>
      </c>
      <c r="J51" s="42">
        <f t="shared" si="7"/>
        <v>18.5</v>
      </c>
      <c r="K51" s="42">
        <f t="shared" si="1"/>
        <v>0</v>
      </c>
      <c r="L51" s="42">
        <f t="shared" si="2"/>
        <v>3585.3</v>
      </c>
      <c r="M51" s="80">
        <f t="shared" si="3"/>
        <v>0</v>
      </c>
      <c r="N51" s="84">
        <f t="shared" si="4"/>
        <v>18.5</v>
      </c>
      <c r="O51" s="84">
        <f t="shared" si="5"/>
        <v>0</v>
      </c>
    </row>
    <row r="52" spans="1:15" s="2" customFormat="1" ht="15">
      <c r="A52" s="35"/>
      <c r="B52" s="35"/>
      <c r="C52" s="33"/>
      <c r="D52" s="40" t="s">
        <v>489</v>
      </c>
      <c r="E52" s="33"/>
      <c r="F52" s="33"/>
      <c r="G52" s="41"/>
      <c r="H52" s="41">
        <f>G52+'7º MEDIÇÃO'!H52</f>
        <v>0</v>
      </c>
      <c r="I52" s="42"/>
      <c r="J52" s="42"/>
      <c r="K52" s="42"/>
      <c r="L52" s="42">
        <f t="shared" si="2"/>
        <v>0</v>
      </c>
      <c r="M52" s="79">
        <f t="shared" si="3"/>
        <v>0</v>
      </c>
      <c r="N52" s="84">
        <f t="shared" si="4"/>
        <v>0</v>
      </c>
      <c r="O52" s="84">
        <f t="shared" si="5"/>
        <v>0</v>
      </c>
    </row>
    <row r="53" spans="1:15" s="2" customFormat="1" ht="15">
      <c r="A53" s="365"/>
      <c r="B53" s="366"/>
      <c r="C53" s="366"/>
      <c r="D53" s="366"/>
      <c r="E53" s="366"/>
      <c r="F53" s="366"/>
      <c r="G53" s="52"/>
      <c r="H53" s="41">
        <f>G53+'7º MEDIÇÃO'!H53</f>
        <v>0</v>
      </c>
      <c r="I53" s="42"/>
      <c r="J53" s="42"/>
      <c r="K53" s="42"/>
      <c r="L53" s="42">
        <f t="shared" si="2"/>
        <v>0</v>
      </c>
      <c r="M53" s="79">
        <f t="shared" si="3"/>
        <v>0</v>
      </c>
      <c r="N53" s="84">
        <f t="shared" si="4"/>
        <v>0</v>
      </c>
      <c r="O53" s="84">
        <f t="shared" si="5"/>
        <v>0</v>
      </c>
    </row>
    <row r="54" spans="1:16" s="2" customFormat="1" ht="15">
      <c r="A54" s="36"/>
      <c r="B54" s="36"/>
      <c r="C54" s="53">
        <v>5</v>
      </c>
      <c r="D54" s="44" t="s">
        <v>52</v>
      </c>
      <c r="E54" s="34"/>
      <c r="F54" s="34"/>
      <c r="G54" s="45"/>
      <c r="H54" s="41">
        <f>G54+'7º MEDIÇÃO'!H54</f>
        <v>0</v>
      </c>
      <c r="I54" s="46"/>
      <c r="J54" s="46"/>
      <c r="K54" s="42"/>
      <c r="L54" s="42">
        <f t="shared" si="2"/>
        <v>0</v>
      </c>
      <c r="M54" s="79">
        <f t="shared" si="3"/>
        <v>0</v>
      </c>
      <c r="N54" s="84">
        <f t="shared" si="4"/>
        <v>0</v>
      </c>
      <c r="O54" s="84">
        <f t="shared" si="5"/>
        <v>0</v>
      </c>
      <c r="P54" s="100"/>
    </row>
    <row r="55" spans="1:15" s="2" customFormat="1" ht="60">
      <c r="A55" s="35" t="s">
        <v>5</v>
      </c>
      <c r="B55" s="35" t="s">
        <v>53</v>
      </c>
      <c r="C55" s="35" t="s">
        <v>345</v>
      </c>
      <c r="D55" s="40" t="s">
        <v>243</v>
      </c>
      <c r="E55" s="33" t="s">
        <v>29</v>
      </c>
      <c r="F55" s="33" t="s">
        <v>244</v>
      </c>
      <c r="G55" s="41"/>
      <c r="H55" s="41">
        <f>G55+'7º MEDIÇÃO'!H55</f>
        <v>1038.99</v>
      </c>
      <c r="I55" s="42">
        <v>27.85</v>
      </c>
      <c r="J55" s="42">
        <f>ROUND(I55*1.3,2)</f>
        <v>36.21</v>
      </c>
      <c r="K55" s="42">
        <f t="shared" si="1"/>
        <v>0</v>
      </c>
      <c r="L55" s="42">
        <f t="shared" si="2"/>
        <v>37621.827900000004</v>
      </c>
      <c r="M55" s="79">
        <f t="shared" si="3"/>
        <v>0</v>
      </c>
      <c r="N55" s="84">
        <f t="shared" si="4"/>
        <v>36.21</v>
      </c>
      <c r="O55" s="84">
        <f t="shared" si="5"/>
        <v>0</v>
      </c>
    </row>
    <row r="56" spans="1:15" s="2" customFormat="1" ht="15">
      <c r="A56" s="360" t="s">
        <v>54</v>
      </c>
      <c r="B56" s="360"/>
      <c r="C56" s="360"/>
      <c r="D56" s="360"/>
      <c r="E56" s="360"/>
      <c r="F56" s="360"/>
      <c r="G56" s="54"/>
      <c r="H56" s="41">
        <f>G56+'7º MEDIÇÃO'!H56</f>
        <v>0</v>
      </c>
      <c r="I56" s="42"/>
      <c r="J56" s="42"/>
      <c r="K56" s="42"/>
      <c r="L56" s="42">
        <f t="shared" si="2"/>
        <v>0</v>
      </c>
      <c r="M56" s="79">
        <f t="shared" si="3"/>
        <v>0</v>
      </c>
      <c r="N56" s="84">
        <f t="shared" si="4"/>
        <v>0</v>
      </c>
      <c r="O56" s="84">
        <f t="shared" si="5"/>
        <v>0</v>
      </c>
    </row>
    <row r="57" spans="1:15" s="2" customFormat="1" ht="15">
      <c r="A57" s="367"/>
      <c r="B57" s="367"/>
      <c r="C57" s="367"/>
      <c r="D57" s="367"/>
      <c r="E57" s="367"/>
      <c r="F57" s="367"/>
      <c r="G57" s="55"/>
      <c r="H57" s="41">
        <f>G57+'7º MEDIÇÃO'!H57</f>
        <v>0</v>
      </c>
      <c r="I57" s="42"/>
      <c r="J57" s="42"/>
      <c r="K57" s="42"/>
      <c r="L57" s="42">
        <f t="shared" si="2"/>
        <v>0</v>
      </c>
      <c r="M57" s="79">
        <f t="shared" si="3"/>
        <v>0</v>
      </c>
      <c r="N57" s="84">
        <f t="shared" si="4"/>
        <v>0</v>
      </c>
      <c r="O57" s="84">
        <f t="shared" si="5"/>
        <v>0</v>
      </c>
    </row>
    <row r="58" spans="1:15" s="2" customFormat="1" ht="15">
      <c r="A58" s="56"/>
      <c r="B58" s="36"/>
      <c r="C58" s="53">
        <v>6</v>
      </c>
      <c r="D58" s="44" t="s">
        <v>55</v>
      </c>
      <c r="E58" s="34"/>
      <c r="F58" s="34"/>
      <c r="G58" s="45"/>
      <c r="H58" s="41">
        <f>G58+'7º MEDIÇÃO'!H58</f>
        <v>0</v>
      </c>
      <c r="I58" s="46"/>
      <c r="J58" s="46"/>
      <c r="K58" s="42"/>
      <c r="L58" s="42">
        <f t="shared" si="2"/>
        <v>0</v>
      </c>
      <c r="M58" s="79">
        <f t="shared" si="3"/>
        <v>0</v>
      </c>
      <c r="N58" s="84">
        <f t="shared" si="4"/>
        <v>0</v>
      </c>
      <c r="O58" s="84">
        <f t="shared" si="5"/>
        <v>0</v>
      </c>
    </row>
    <row r="59" spans="1:15" s="2" customFormat="1" ht="24">
      <c r="A59" s="35" t="s">
        <v>5</v>
      </c>
      <c r="B59" s="35" t="s">
        <v>56</v>
      </c>
      <c r="C59" s="35" t="s">
        <v>346</v>
      </c>
      <c r="D59" s="40" t="s">
        <v>57</v>
      </c>
      <c r="E59" s="33" t="s">
        <v>29</v>
      </c>
      <c r="F59" s="33"/>
      <c r="G59" s="41"/>
      <c r="H59" s="41">
        <f>G59+'7º MEDIÇÃO'!H59</f>
        <v>0</v>
      </c>
      <c r="I59" s="42">
        <v>5.15</v>
      </c>
      <c r="J59" s="42">
        <f>ROUND(I59*1.3,2)</f>
        <v>6.7</v>
      </c>
      <c r="K59" s="42">
        <f t="shared" si="1"/>
        <v>0</v>
      </c>
      <c r="L59" s="42">
        <f t="shared" si="2"/>
        <v>0</v>
      </c>
      <c r="M59" s="79">
        <f t="shared" si="3"/>
        <v>0</v>
      </c>
      <c r="N59" s="84">
        <f t="shared" si="4"/>
        <v>6.7</v>
      </c>
      <c r="O59" s="84">
        <f t="shared" si="5"/>
        <v>0</v>
      </c>
    </row>
    <row r="60" spans="1:15" s="2" customFormat="1" ht="24">
      <c r="A60" s="35" t="s">
        <v>5</v>
      </c>
      <c r="B60" s="35">
        <v>24758</v>
      </c>
      <c r="C60" s="35" t="s">
        <v>347</v>
      </c>
      <c r="D60" s="40" t="s">
        <v>58</v>
      </c>
      <c r="E60" s="33" t="s">
        <v>29</v>
      </c>
      <c r="F60" s="33"/>
      <c r="G60" s="41"/>
      <c r="H60" s="41">
        <f>G60+'7º MEDIÇÃO'!H60</f>
        <v>0</v>
      </c>
      <c r="I60" s="42">
        <v>46.69</v>
      </c>
      <c r="J60" s="42"/>
      <c r="K60" s="42">
        <f t="shared" si="1"/>
        <v>0</v>
      </c>
      <c r="L60" s="42">
        <f t="shared" si="2"/>
        <v>0</v>
      </c>
      <c r="M60" s="79">
        <f t="shared" si="3"/>
        <v>0</v>
      </c>
      <c r="N60" s="84">
        <f t="shared" si="4"/>
        <v>0</v>
      </c>
      <c r="O60" s="84">
        <f t="shared" si="5"/>
        <v>0</v>
      </c>
    </row>
    <row r="61" spans="1:15" s="2" customFormat="1" ht="48">
      <c r="A61" s="35" t="s">
        <v>5</v>
      </c>
      <c r="B61" s="35">
        <v>23711</v>
      </c>
      <c r="C61" s="35" t="s">
        <v>348</v>
      </c>
      <c r="D61" s="40" t="s">
        <v>245</v>
      </c>
      <c r="E61" s="33" t="s">
        <v>29</v>
      </c>
      <c r="F61" s="33"/>
      <c r="G61" s="41"/>
      <c r="H61" s="41">
        <f>G61+'7º MEDIÇÃO'!H61</f>
        <v>0</v>
      </c>
      <c r="I61" s="42">
        <v>23.62</v>
      </c>
      <c r="J61" s="42"/>
      <c r="K61" s="42">
        <f t="shared" si="1"/>
        <v>0</v>
      </c>
      <c r="L61" s="42">
        <f t="shared" si="2"/>
        <v>0</v>
      </c>
      <c r="M61" s="79">
        <f t="shared" si="3"/>
        <v>0</v>
      </c>
      <c r="N61" s="84">
        <f t="shared" si="4"/>
        <v>0</v>
      </c>
      <c r="O61" s="84">
        <f t="shared" si="5"/>
        <v>0</v>
      </c>
    </row>
    <row r="62" spans="1:15" s="2" customFormat="1" ht="15">
      <c r="A62" s="367"/>
      <c r="B62" s="367"/>
      <c r="C62" s="367"/>
      <c r="D62" s="367"/>
      <c r="E62" s="367"/>
      <c r="F62" s="367"/>
      <c r="G62" s="55"/>
      <c r="H62" s="41">
        <f>G62+'7º MEDIÇÃO'!H62</f>
        <v>0</v>
      </c>
      <c r="I62" s="42"/>
      <c r="J62" s="42"/>
      <c r="K62" s="42"/>
      <c r="L62" s="42">
        <f t="shared" si="2"/>
        <v>0</v>
      </c>
      <c r="M62" s="79">
        <f t="shared" si="3"/>
        <v>0</v>
      </c>
      <c r="N62" s="84">
        <f t="shared" si="4"/>
        <v>0</v>
      </c>
      <c r="O62" s="84">
        <f t="shared" si="5"/>
        <v>0</v>
      </c>
    </row>
    <row r="63" spans="1:16" s="2" customFormat="1" ht="24">
      <c r="A63" s="56"/>
      <c r="B63" s="36"/>
      <c r="C63" s="53">
        <v>7</v>
      </c>
      <c r="D63" s="44" t="s">
        <v>59</v>
      </c>
      <c r="E63" s="34"/>
      <c r="F63" s="34"/>
      <c r="G63" s="45"/>
      <c r="H63" s="41">
        <f>G63+'7º MEDIÇÃO'!H63</f>
        <v>0</v>
      </c>
      <c r="I63" s="46"/>
      <c r="J63" s="46"/>
      <c r="K63" s="42"/>
      <c r="L63" s="42">
        <f t="shared" si="2"/>
        <v>0</v>
      </c>
      <c r="M63" s="79">
        <f t="shared" si="3"/>
        <v>0</v>
      </c>
      <c r="N63" s="84">
        <f t="shared" si="4"/>
        <v>0</v>
      </c>
      <c r="O63" s="84">
        <f t="shared" si="5"/>
        <v>0</v>
      </c>
      <c r="P63" s="101">
        <f>SUM(O63:O88)</f>
        <v>124143.77309999999</v>
      </c>
    </row>
    <row r="64" spans="1:15" s="2" customFormat="1" ht="15">
      <c r="A64" s="35"/>
      <c r="B64" s="35"/>
      <c r="C64" s="35"/>
      <c r="D64" s="48" t="s">
        <v>60</v>
      </c>
      <c r="E64" s="33"/>
      <c r="F64" s="33"/>
      <c r="G64" s="41"/>
      <c r="H64" s="41">
        <f>G64+'7º MEDIÇÃO'!H64</f>
        <v>0</v>
      </c>
      <c r="I64" s="42"/>
      <c r="J64" s="42"/>
      <c r="K64" s="42"/>
      <c r="L64" s="42">
        <f t="shared" si="2"/>
        <v>0</v>
      </c>
      <c r="M64" s="79">
        <f t="shared" si="3"/>
        <v>0</v>
      </c>
      <c r="N64" s="84">
        <f t="shared" si="4"/>
        <v>0</v>
      </c>
      <c r="O64" s="84">
        <f t="shared" si="5"/>
        <v>0</v>
      </c>
    </row>
    <row r="65" spans="1:15" s="2" customFormat="1" ht="48">
      <c r="A65" s="35" t="s">
        <v>5</v>
      </c>
      <c r="B65" s="35" t="s">
        <v>61</v>
      </c>
      <c r="C65" s="35" t="s">
        <v>349</v>
      </c>
      <c r="D65" s="40" t="s">
        <v>246</v>
      </c>
      <c r="E65" s="33" t="s">
        <v>29</v>
      </c>
      <c r="F65" s="33" t="s">
        <v>247</v>
      </c>
      <c r="G65" s="41"/>
      <c r="H65" s="41">
        <f>G65+'7º MEDIÇÃO'!H65</f>
        <v>324.29</v>
      </c>
      <c r="I65" s="42">
        <v>23.12</v>
      </c>
      <c r="J65" s="42">
        <f>ROUND(I65*1.3,2)</f>
        <v>30.06</v>
      </c>
      <c r="K65" s="42">
        <f t="shared" si="1"/>
        <v>0</v>
      </c>
      <c r="L65" s="42">
        <f t="shared" si="2"/>
        <v>9748.1574</v>
      </c>
      <c r="M65" s="80">
        <f t="shared" si="3"/>
        <v>0</v>
      </c>
      <c r="N65" s="84">
        <f t="shared" si="4"/>
        <v>30.06</v>
      </c>
      <c r="O65" s="84">
        <f t="shared" si="5"/>
        <v>0</v>
      </c>
    </row>
    <row r="66" spans="1:15" s="2" customFormat="1" ht="60.75" customHeight="1">
      <c r="A66" s="35" t="s">
        <v>5</v>
      </c>
      <c r="B66" s="35" t="s">
        <v>62</v>
      </c>
      <c r="C66" s="35" t="s">
        <v>350</v>
      </c>
      <c r="D66" s="40" t="s">
        <v>248</v>
      </c>
      <c r="E66" s="33" t="s">
        <v>29</v>
      </c>
      <c r="F66" s="33" t="s">
        <v>509</v>
      </c>
      <c r="G66" s="41"/>
      <c r="H66" s="41">
        <f>G66+'7º MEDIÇÃO'!H66</f>
        <v>0</v>
      </c>
      <c r="I66" s="42">
        <v>14.82</v>
      </c>
      <c r="J66" s="42">
        <v>19.26</v>
      </c>
      <c r="K66" s="42">
        <f t="shared" si="1"/>
        <v>0</v>
      </c>
      <c r="L66" s="42">
        <f t="shared" si="2"/>
        <v>0</v>
      </c>
      <c r="M66" s="79">
        <f t="shared" si="3"/>
        <v>324.3</v>
      </c>
      <c r="N66" s="84">
        <f t="shared" si="4"/>
        <v>19.26</v>
      </c>
      <c r="O66" s="84">
        <f t="shared" si="5"/>
        <v>6246.018000000001</v>
      </c>
    </row>
    <row r="67" spans="1:15" s="3" customFormat="1" ht="48">
      <c r="A67" s="35" t="s">
        <v>31</v>
      </c>
      <c r="B67" s="35">
        <v>102</v>
      </c>
      <c r="C67" s="35" t="s">
        <v>351</v>
      </c>
      <c r="D67" s="40" t="s">
        <v>249</v>
      </c>
      <c r="E67" s="33" t="s">
        <v>29</v>
      </c>
      <c r="F67" s="33" t="s">
        <v>250</v>
      </c>
      <c r="G67" s="41"/>
      <c r="H67" s="41">
        <f>G67+'7º MEDIÇÃO'!H67</f>
        <v>0</v>
      </c>
      <c r="I67" s="42">
        <v>50.22</v>
      </c>
      <c r="J67" s="42">
        <v>65.28</v>
      </c>
      <c r="K67" s="42">
        <f t="shared" si="1"/>
        <v>0</v>
      </c>
      <c r="L67" s="42">
        <f t="shared" si="2"/>
        <v>0</v>
      </c>
      <c r="M67" s="79">
        <f t="shared" si="3"/>
        <v>67.94</v>
      </c>
      <c r="N67" s="84">
        <f t="shared" si="4"/>
        <v>65.28</v>
      </c>
      <c r="O67" s="84">
        <f t="shared" si="5"/>
        <v>4435.1232</v>
      </c>
    </row>
    <row r="68" spans="1:15" s="2" customFormat="1" ht="48">
      <c r="A68" s="35" t="s">
        <v>5</v>
      </c>
      <c r="B68" s="35" t="s">
        <v>63</v>
      </c>
      <c r="C68" s="35" t="s">
        <v>352</v>
      </c>
      <c r="D68" s="40" t="s">
        <v>251</v>
      </c>
      <c r="E68" s="33" t="s">
        <v>29</v>
      </c>
      <c r="F68" s="33" t="s">
        <v>252</v>
      </c>
      <c r="G68" s="41"/>
      <c r="H68" s="41">
        <f>G68+'7º MEDIÇÃO'!H68</f>
        <v>0</v>
      </c>
      <c r="I68" s="42">
        <v>14.69</v>
      </c>
      <c r="J68" s="42">
        <f aca="true" t="shared" si="8" ref="J68:J87">ROUND(I68*1.3,2)</f>
        <v>19.1</v>
      </c>
      <c r="K68" s="42">
        <f t="shared" si="1"/>
        <v>0</v>
      </c>
      <c r="L68" s="42">
        <f t="shared" si="2"/>
        <v>0</v>
      </c>
      <c r="M68" s="79">
        <f t="shared" si="3"/>
        <v>13.88</v>
      </c>
      <c r="N68" s="84">
        <f t="shared" si="4"/>
        <v>19.1</v>
      </c>
      <c r="O68" s="84">
        <f t="shared" si="5"/>
        <v>265.10800000000006</v>
      </c>
    </row>
    <row r="69" spans="1:15" s="4" customFormat="1" ht="72">
      <c r="A69" s="33" t="s">
        <v>460</v>
      </c>
      <c r="B69" s="33" t="s">
        <v>462</v>
      </c>
      <c r="C69" s="35" t="s">
        <v>353</v>
      </c>
      <c r="D69" s="40" t="s">
        <v>461</v>
      </c>
      <c r="E69" s="33" t="s">
        <v>29</v>
      </c>
      <c r="F69" s="33" t="s">
        <v>247</v>
      </c>
      <c r="G69" s="41"/>
      <c r="H69" s="41">
        <f>G69+'7º MEDIÇÃO'!H69</f>
        <v>0</v>
      </c>
      <c r="I69" s="42">
        <v>49.98</v>
      </c>
      <c r="J69" s="42">
        <f t="shared" si="8"/>
        <v>64.97</v>
      </c>
      <c r="K69" s="42">
        <f t="shared" si="1"/>
        <v>0</v>
      </c>
      <c r="L69" s="42">
        <f t="shared" si="2"/>
        <v>0</v>
      </c>
      <c r="M69" s="79">
        <f t="shared" si="3"/>
        <v>324.29</v>
      </c>
      <c r="N69" s="84">
        <f t="shared" si="4"/>
        <v>64.97</v>
      </c>
      <c r="O69" s="84">
        <f t="shared" si="5"/>
        <v>21069.121300000003</v>
      </c>
    </row>
    <row r="70" spans="1:15" s="4" customFormat="1" ht="36">
      <c r="A70" s="33" t="s">
        <v>460</v>
      </c>
      <c r="B70" s="33" t="s">
        <v>463</v>
      </c>
      <c r="C70" s="35" t="s">
        <v>354</v>
      </c>
      <c r="D70" s="40" t="s">
        <v>257</v>
      </c>
      <c r="E70" s="33" t="s">
        <v>35</v>
      </c>
      <c r="F70" s="33" t="s">
        <v>258</v>
      </c>
      <c r="G70" s="41"/>
      <c r="H70" s="41">
        <f>G70+'7º MEDIÇÃO'!H70</f>
        <v>0</v>
      </c>
      <c r="I70" s="42">
        <v>6.27</v>
      </c>
      <c r="J70" s="42">
        <f t="shared" si="8"/>
        <v>8.15</v>
      </c>
      <c r="K70" s="42">
        <f t="shared" si="1"/>
        <v>0</v>
      </c>
      <c r="L70" s="42">
        <f t="shared" si="2"/>
        <v>0</v>
      </c>
      <c r="M70" s="79">
        <f t="shared" si="3"/>
        <v>263.45</v>
      </c>
      <c r="N70" s="84">
        <f t="shared" si="4"/>
        <v>8.15</v>
      </c>
      <c r="O70" s="84">
        <f t="shared" si="5"/>
        <v>2147.1175</v>
      </c>
    </row>
    <row r="71" spans="1:15" s="4" customFormat="1" ht="29.25" customHeight="1">
      <c r="A71" s="33" t="s">
        <v>460</v>
      </c>
      <c r="B71" s="33" t="s">
        <v>464</v>
      </c>
      <c r="C71" s="35" t="s">
        <v>355</v>
      </c>
      <c r="D71" s="40" t="s">
        <v>64</v>
      </c>
      <c r="E71" s="33" t="s">
        <v>35</v>
      </c>
      <c r="F71" s="33" t="s">
        <v>65</v>
      </c>
      <c r="G71" s="41"/>
      <c r="H71" s="41">
        <f>G71+'7º MEDIÇÃO'!H71</f>
        <v>0</v>
      </c>
      <c r="I71" s="42">
        <v>31.48</v>
      </c>
      <c r="J71" s="42">
        <v>40.93</v>
      </c>
      <c r="K71" s="42">
        <f t="shared" si="1"/>
        <v>0</v>
      </c>
      <c r="L71" s="42">
        <f t="shared" si="2"/>
        <v>0</v>
      </c>
      <c r="M71" s="79">
        <f t="shared" si="3"/>
        <v>33.85</v>
      </c>
      <c r="N71" s="84">
        <f t="shared" si="4"/>
        <v>40.93</v>
      </c>
      <c r="O71" s="84">
        <f t="shared" si="5"/>
        <v>1385.4805000000001</v>
      </c>
    </row>
    <row r="72" spans="1:15" s="2" customFormat="1" ht="15">
      <c r="A72" s="33"/>
      <c r="B72" s="33"/>
      <c r="C72" s="33"/>
      <c r="D72" s="48" t="s">
        <v>66</v>
      </c>
      <c r="E72" s="33"/>
      <c r="F72" s="33"/>
      <c r="G72" s="41"/>
      <c r="H72" s="41">
        <f>G72+'7º MEDIÇÃO'!H72</f>
        <v>0</v>
      </c>
      <c r="I72" s="42"/>
      <c r="J72" s="42"/>
      <c r="K72" s="42"/>
      <c r="L72" s="42">
        <f t="shared" si="2"/>
        <v>0</v>
      </c>
      <c r="M72" s="79">
        <f t="shared" si="3"/>
        <v>0</v>
      </c>
      <c r="N72" s="84">
        <f t="shared" si="4"/>
        <v>0</v>
      </c>
      <c r="O72" s="84">
        <f t="shared" si="5"/>
        <v>0</v>
      </c>
    </row>
    <row r="73" spans="1:15" s="2" customFormat="1" ht="48">
      <c r="A73" s="33" t="s">
        <v>5</v>
      </c>
      <c r="B73" s="33">
        <v>5975</v>
      </c>
      <c r="C73" s="33" t="s">
        <v>356</v>
      </c>
      <c r="D73" s="40" t="s">
        <v>259</v>
      </c>
      <c r="E73" s="33" t="s">
        <v>29</v>
      </c>
      <c r="F73" s="33" t="s">
        <v>260</v>
      </c>
      <c r="G73" s="41"/>
      <c r="H73" s="41">
        <f>G73+'7º MEDIÇÃO'!H73</f>
        <v>968.19</v>
      </c>
      <c r="I73" s="42">
        <v>3.25</v>
      </c>
      <c r="J73" s="42">
        <v>4.22</v>
      </c>
      <c r="K73" s="42">
        <f t="shared" si="1"/>
        <v>0</v>
      </c>
      <c r="L73" s="42">
        <f t="shared" si="2"/>
        <v>4085.7617999999998</v>
      </c>
      <c r="M73" s="80">
        <f t="shared" si="3"/>
        <v>0</v>
      </c>
      <c r="N73" s="84">
        <f t="shared" si="4"/>
        <v>4.22</v>
      </c>
      <c r="O73" s="84">
        <f t="shared" si="5"/>
        <v>0</v>
      </c>
    </row>
    <row r="74" spans="1:15" s="2" customFormat="1" ht="48">
      <c r="A74" s="33" t="s">
        <v>5</v>
      </c>
      <c r="B74" s="33">
        <v>5974</v>
      </c>
      <c r="C74" s="33" t="s">
        <v>357</v>
      </c>
      <c r="D74" s="40" t="s">
        <v>261</v>
      </c>
      <c r="E74" s="33" t="s">
        <v>29</v>
      </c>
      <c r="F74" s="33" t="s">
        <v>262</v>
      </c>
      <c r="G74" s="41"/>
      <c r="H74" s="41">
        <f>G74+'7º MEDIÇÃO'!H74</f>
        <v>1150.73</v>
      </c>
      <c r="I74" s="42">
        <v>2.85</v>
      </c>
      <c r="J74" s="42">
        <f t="shared" si="8"/>
        <v>3.71</v>
      </c>
      <c r="K74" s="42">
        <f t="shared" si="1"/>
        <v>0</v>
      </c>
      <c r="L74" s="42">
        <f t="shared" si="2"/>
        <v>4269.2083</v>
      </c>
      <c r="M74" s="80">
        <f t="shared" si="3"/>
        <v>0</v>
      </c>
      <c r="N74" s="84">
        <f t="shared" si="4"/>
        <v>3.71</v>
      </c>
      <c r="O74" s="84">
        <f t="shared" si="5"/>
        <v>0</v>
      </c>
    </row>
    <row r="75" spans="1:15" s="2" customFormat="1" ht="48">
      <c r="A75" s="33" t="s">
        <v>5</v>
      </c>
      <c r="B75" s="33" t="s">
        <v>67</v>
      </c>
      <c r="C75" s="33" t="s">
        <v>283</v>
      </c>
      <c r="D75" s="40" t="s">
        <v>263</v>
      </c>
      <c r="E75" s="33" t="s">
        <v>29</v>
      </c>
      <c r="F75" s="33" t="s">
        <v>264</v>
      </c>
      <c r="G75" s="83">
        <v>800</v>
      </c>
      <c r="H75" s="41">
        <f>G75+'7º MEDIÇÃO'!H75</f>
        <v>1876.784</v>
      </c>
      <c r="I75" s="42">
        <v>15.31</v>
      </c>
      <c r="J75" s="42">
        <f t="shared" si="8"/>
        <v>19.9</v>
      </c>
      <c r="K75" s="42">
        <f t="shared" si="1"/>
        <v>15919.999999999998</v>
      </c>
      <c r="L75" s="42">
        <f t="shared" si="2"/>
        <v>37348.001599999996</v>
      </c>
      <c r="M75" s="80">
        <f t="shared" si="3"/>
        <v>242.13599999999997</v>
      </c>
      <c r="N75" s="84">
        <f t="shared" si="4"/>
        <v>19.9</v>
      </c>
      <c r="O75" s="84">
        <f t="shared" si="5"/>
        <v>4818.506399999999</v>
      </c>
    </row>
    <row r="76" spans="1:15" s="4" customFormat="1" ht="48">
      <c r="A76" s="33" t="s">
        <v>460</v>
      </c>
      <c r="B76" s="33" t="s">
        <v>465</v>
      </c>
      <c r="C76" s="33" t="s">
        <v>358</v>
      </c>
      <c r="D76" s="40" t="s">
        <v>265</v>
      </c>
      <c r="E76" s="33" t="s">
        <v>29</v>
      </c>
      <c r="F76" s="33" t="s">
        <v>266</v>
      </c>
      <c r="G76" s="41"/>
      <c r="H76" s="41">
        <f>G76+'7º MEDIÇÃO'!H76</f>
        <v>0</v>
      </c>
      <c r="I76" s="42">
        <v>39.2</v>
      </c>
      <c r="J76" s="42">
        <f t="shared" si="8"/>
        <v>50.96</v>
      </c>
      <c r="K76" s="42">
        <f t="shared" si="1"/>
        <v>0</v>
      </c>
      <c r="L76" s="42">
        <f t="shared" si="2"/>
        <v>0</v>
      </c>
      <c r="M76" s="79">
        <f t="shared" si="3"/>
        <v>264.95</v>
      </c>
      <c r="N76" s="84">
        <f t="shared" si="4"/>
        <v>50.96</v>
      </c>
      <c r="O76" s="84">
        <f t="shared" si="5"/>
        <v>13501.851999999999</v>
      </c>
    </row>
    <row r="77" spans="1:15" s="2" customFormat="1" ht="24">
      <c r="A77" s="33" t="s">
        <v>5</v>
      </c>
      <c r="B77" s="33" t="s">
        <v>68</v>
      </c>
      <c r="C77" s="33" t="s">
        <v>359</v>
      </c>
      <c r="D77" s="40" t="s">
        <v>69</v>
      </c>
      <c r="E77" s="33" t="s">
        <v>29</v>
      </c>
      <c r="F77" s="33" t="s">
        <v>70</v>
      </c>
      <c r="G77" s="41"/>
      <c r="H77" s="41">
        <f>G77+'7º MEDIÇÃO'!H77</f>
        <v>0</v>
      </c>
      <c r="I77" s="42">
        <v>12.82</v>
      </c>
      <c r="J77" s="42">
        <v>16.66</v>
      </c>
      <c r="K77" s="42">
        <f t="shared" si="1"/>
        <v>0</v>
      </c>
      <c r="L77" s="42">
        <f t="shared" si="2"/>
        <v>0</v>
      </c>
      <c r="M77" s="79">
        <f t="shared" si="3"/>
        <v>885.78</v>
      </c>
      <c r="N77" s="84">
        <f t="shared" si="4"/>
        <v>16.66</v>
      </c>
      <c r="O77" s="84">
        <f t="shared" si="5"/>
        <v>14757.094799999999</v>
      </c>
    </row>
    <row r="78" spans="1:15" s="2" customFormat="1" ht="24">
      <c r="A78" s="33" t="s">
        <v>5</v>
      </c>
      <c r="B78" s="33" t="s">
        <v>71</v>
      </c>
      <c r="C78" s="33" t="s">
        <v>360</v>
      </c>
      <c r="D78" s="40" t="s">
        <v>72</v>
      </c>
      <c r="E78" s="33" t="s">
        <v>29</v>
      </c>
      <c r="F78" s="33" t="s">
        <v>70</v>
      </c>
      <c r="G78" s="41"/>
      <c r="H78" s="41">
        <f>G78+'7º MEDIÇÃO'!H78</f>
        <v>0</v>
      </c>
      <c r="I78" s="42">
        <v>12.78</v>
      </c>
      <c r="J78" s="42">
        <f t="shared" si="8"/>
        <v>16.61</v>
      </c>
      <c r="K78" s="42">
        <f t="shared" si="1"/>
        <v>0</v>
      </c>
      <c r="L78" s="42">
        <f t="shared" si="2"/>
        <v>0</v>
      </c>
      <c r="M78" s="79">
        <f t="shared" si="3"/>
        <v>885.78</v>
      </c>
      <c r="N78" s="84">
        <f t="shared" si="4"/>
        <v>16.61</v>
      </c>
      <c r="O78" s="84">
        <f t="shared" si="5"/>
        <v>14712.805799999998</v>
      </c>
    </row>
    <row r="79" spans="1:15" s="4" customFormat="1" ht="29.25" customHeight="1">
      <c r="A79" s="33" t="s">
        <v>460</v>
      </c>
      <c r="B79" s="33" t="s">
        <v>466</v>
      </c>
      <c r="C79" s="33" t="s">
        <v>361</v>
      </c>
      <c r="D79" s="40" t="s">
        <v>73</v>
      </c>
      <c r="E79" s="33" t="s">
        <v>35</v>
      </c>
      <c r="F79" s="33" t="s">
        <v>74</v>
      </c>
      <c r="G79" s="41"/>
      <c r="H79" s="41">
        <f>G79+'7º MEDIÇÃO'!H79</f>
        <v>0</v>
      </c>
      <c r="I79" s="42">
        <v>31.48</v>
      </c>
      <c r="J79" s="42">
        <v>40.93</v>
      </c>
      <c r="K79" s="42">
        <f t="shared" si="1"/>
        <v>0</v>
      </c>
      <c r="L79" s="42">
        <f t="shared" si="2"/>
        <v>0</v>
      </c>
      <c r="M79" s="79">
        <f t="shared" si="3"/>
        <v>48.5</v>
      </c>
      <c r="N79" s="84">
        <f t="shared" si="4"/>
        <v>40.93</v>
      </c>
      <c r="O79" s="84">
        <f t="shared" si="5"/>
        <v>1985.105</v>
      </c>
    </row>
    <row r="80" spans="1:15" s="2" customFormat="1" ht="24">
      <c r="A80" s="33" t="s">
        <v>5</v>
      </c>
      <c r="B80" s="33" t="s">
        <v>75</v>
      </c>
      <c r="C80" s="33" t="s">
        <v>362</v>
      </c>
      <c r="D80" s="40" t="s">
        <v>76</v>
      </c>
      <c r="E80" s="33" t="s">
        <v>29</v>
      </c>
      <c r="F80" s="33" t="s">
        <v>77</v>
      </c>
      <c r="G80" s="41"/>
      <c r="H80" s="41">
        <f>G80+'7º MEDIÇÃO'!H80</f>
        <v>0</v>
      </c>
      <c r="I80" s="42">
        <v>18.66</v>
      </c>
      <c r="J80" s="42">
        <f t="shared" si="8"/>
        <v>24.26</v>
      </c>
      <c r="K80" s="42">
        <f aca="true" t="shared" si="9" ref="K80:K143">J80*G80</f>
        <v>0</v>
      </c>
      <c r="L80" s="42">
        <f aca="true" t="shared" si="10" ref="L80:L143">H80*J80</f>
        <v>0</v>
      </c>
      <c r="M80" s="79">
        <f aca="true" t="shared" si="11" ref="M80:M143">F80-H80</f>
        <v>979.55</v>
      </c>
      <c r="N80" s="84">
        <f aca="true" t="shared" si="12" ref="N80:N143">J80</f>
        <v>24.26</v>
      </c>
      <c r="O80" s="84">
        <f aca="true" t="shared" si="13" ref="O80:O143">M80*N80</f>
        <v>23763.883</v>
      </c>
    </row>
    <row r="81" spans="1:15" s="2" customFormat="1" ht="15">
      <c r="A81" s="33"/>
      <c r="B81" s="33"/>
      <c r="C81" s="33"/>
      <c r="D81" s="48" t="s">
        <v>78</v>
      </c>
      <c r="E81" s="33"/>
      <c r="F81" s="33"/>
      <c r="G81" s="41"/>
      <c r="H81" s="41">
        <f>G81+'7º MEDIÇÃO'!H81</f>
        <v>0</v>
      </c>
      <c r="I81" s="42"/>
      <c r="J81" s="42"/>
      <c r="K81" s="42"/>
      <c r="L81" s="42">
        <f t="shared" si="10"/>
        <v>0</v>
      </c>
      <c r="M81" s="79">
        <f t="shared" si="11"/>
        <v>0</v>
      </c>
      <c r="N81" s="84">
        <f t="shared" si="12"/>
        <v>0</v>
      </c>
      <c r="O81" s="84">
        <f t="shared" si="13"/>
        <v>0</v>
      </c>
    </row>
    <row r="82" spans="1:15" s="2" customFormat="1" ht="48">
      <c r="A82" s="33" t="s">
        <v>5</v>
      </c>
      <c r="B82" s="33">
        <v>5975</v>
      </c>
      <c r="C82" s="33" t="s">
        <v>363</v>
      </c>
      <c r="D82" s="40" t="s">
        <v>267</v>
      </c>
      <c r="E82" s="33" t="s">
        <v>29</v>
      </c>
      <c r="F82" s="33" t="s">
        <v>268</v>
      </c>
      <c r="G82" s="83">
        <v>410</v>
      </c>
      <c r="H82" s="41">
        <f>G82+'7º MEDIÇÃO'!H82</f>
        <v>410</v>
      </c>
      <c r="I82" s="42">
        <v>3.25</v>
      </c>
      <c r="J82" s="42">
        <v>4.22</v>
      </c>
      <c r="K82" s="42">
        <f t="shared" si="9"/>
        <v>1730.1999999999998</v>
      </c>
      <c r="L82" s="42">
        <f t="shared" si="10"/>
        <v>1730.1999999999998</v>
      </c>
      <c r="M82" s="79">
        <f t="shared" si="11"/>
        <v>0.3299999999999841</v>
      </c>
      <c r="N82" s="84">
        <f t="shared" si="12"/>
        <v>4.22</v>
      </c>
      <c r="O82" s="84">
        <f t="shared" si="13"/>
        <v>1.3925999999999328</v>
      </c>
    </row>
    <row r="83" spans="1:15" s="2" customFormat="1" ht="48">
      <c r="A83" s="33" t="s">
        <v>5</v>
      </c>
      <c r="B83" s="33" t="s">
        <v>79</v>
      </c>
      <c r="C83" s="33" t="s">
        <v>364</v>
      </c>
      <c r="D83" s="40" t="s">
        <v>269</v>
      </c>
      <c r="E83" s="33" t="s">
        <v>29</v>
      </c>
      <c r="F83" s="33" t="s">
        <v>268</v>
      </c>
      <c r="G83" s="83">
        <f>410.33*80/100</f>
        <v>328.264</v>
      </c>
      <c r="H83" s="41">
        <f>G83+'7º MEDIÇÃO'!H83</f>
        <v>328.264</v>
      </c>
      <c r="I83" s="42">
        <v>15.31</v>
      </c>
      <c r="J83" s="42">
        <f t="shared" si="8"/>
        <v>19.9</v>
      </c>
      <c r="K83" s="42">
        <f t="shared" si="9"/>
        <v>6532.4536</v>
      </c>
      <c r="L83" s="42">
        <f t="shared" si="10"/>
        <v>6532.4536</v>
      </c>
      <c r="M83" s="79">
        <f t="shared" si="11"/>
        <v>82.06599999999997</v>
      </c>
      <c r="N83" s="84">
        <f t="shared" si="12"/>
        <v>19.9</v>
      </c>
      <c r="O83" s="84">
        <f t="shared" si="13"/>
        <v>1633.1133999999993</v>
      </c>
    </row>
    <row r="84" spans="1:15" s="2" customFormat="1" ht="24">
      <c r="A84" s="33" t="s">
        <v>5</v>
      </c>
      <c r="B84" s="33" t="s">
        <v>80</v>
      </c>
      <c r="C84" s="33" t="s">
        <v>365</v>
      </c>
      <c r="D84" s="40" t="s">
        <v>81</v>
      </c>
      <c r="E84" s="33" t="s">
        <v>29</v>
      </c>
      <c r="F84" s="33" t="s">
        <v>82</v>
      </c>
      <c r="G84" s="41"/>
      <c r="H84" s="41">
        <f>G84+'7º MEDIÇÃO'!H84</f>
        <v>0</v>
      </c>
      <c r="I84" s="42">
        <v>12.82</v>
      </c>
      <c r="J84" s="42">
        <v>16.66</v>
      </c>
      <c r="K84" s="42">
        <f t="shared" si="9"/>
        <v>0</v>
      </c>
      <c r="L84" s="42">
        <f t="shared" si="10"/>
        <v>0</v>
      </c>
      <c r="M84" s="79">
        <f t="shared" si="11"/>
        <v>362.33</v>
      </c>
      <c r="N84" s="84">
        <f t="shared" si="12"/>
        <v>16.66</v>
      </c>
      <c r="O84" s="84">
        <f t="shared" si="13"/>
        <v>6036.4178</v>
      </c>
    </row>
    <row r="85" spans="1:15" s="2" customFormat="1" ht="24">
      <c r="A85" s="33" t="s">
        <v>5</v>
      </c>
      <c r="B85" s="33" t="s">
        <v>71</v>
      </c>
      <c r="C85" s="33" t="s">
        <v>366</v>
      </c>
      <c r="D85" s="40" t="s">
        <v>72</v>
      </c>
      <c r="E85" s="33" t="s">
        <v>29</v>
      </c>
      <c r="F85" s="33" t="s">
        <v>82</v>
      </c>
      <c r="G85" s="41"/>
      <c r="H85" s="41">
        <f>G85+'7º MEDIÇÃO'!H85</f>
        <v>0</v>
      </c>
      <c r="I85" s="42">
        <v>12.78</v>
      </c>
      <c r="J85" s="42">
        <f t="shared" si="8"/>
        <v>16.61</v>
      </c>
      <c r="K85" s="42">
        <f t="shared" si="9"/>
        <v>0</v>
      </c>
      <c r="L85" s="42">
        <f t="shared" si="10"/>
        <v>0</v>
      </c>
      <c r="M85" s="79">
        <f t="shared" si="11"/>
        <v>362.33</v>
      </c>
      <c r="N85" s="84">
        <f t="shared" si="12"/>
        <v>16.61</v>
      </c>
      <c r="O85" s="84">
        <f t="shared" si="13"/>
        <v>6018.301299999999</v>
      </c>
    </row>
    <row r="86" spans="1:15" s="2" customFormat="1" ht="24">
      <c r="A86" s="33" t="s">
        <v>5</v>
      </c>
      <c r="B86" s="33" t="s">
        <v>75</v>
      </c>
      <c r="C86" s="33" t="s">
        <v>367</v>
      </c>
      <c r="D86" s="40" t="s">
        <v>76</v>
      </c>
      <c r="E86" s="33" t="s">
        <v>29</v>
      </c>
      <c r="F86" s="33" t="s">
        <v>83</v>
      </c>
      <c r="G86" s="41"/>
      <c r="H86" s="41">
        <f>G86+'7º MEDIÇÃO'!H86</f>
        <v>0</v>
      </c>
      <c r="I86" s="42">
        <v>18.66</v>
      </c>
      <c r="J86" s="42">
        <f t="shared" si="8"/>
        <v>24.26</v>
      </c>
      <c r="K86" s="42">
        <f t="shared" si="9"/>
        <v>0</v>
      </c>
      <c r="L86" s="42">
        <f t="shared" si="10"/>
        <v>0</v>
      </c>
      <c r="M86" s="79">
        <f t="shared" si="11"/>
        <v>50.55</v>
      </c>
      <c r="N86" s="84">
        <f t="shared" si="12"/>
        <v>24.26</v>
      </c>
      <c r="O86" s="84">
        <f t="shared" si="13"/>
        <v>1226.343</v>
      </c>
    </row>
    <row r="87" spans="1:15" s="2" customFormat="1" ht="24">
      <c r="A87" s="33" t="s">
        <v>5</v>
      </c>
      <c r="B87" s="33" t="s">
        <v>84</v>
      </c>
      <c r="C87" s="33" t="s">
        <v>368</v>
      </c>
      <c r="D87" s="40" t="s">
        <v>85</v>
      </c>
      <c r="E87" s="33" t="s">
        <v>29</v>
      </c>
      <c r="F87" s="33" t="s">
        <v>86</v>
      </c>
      <c r="G87" s="41"/>
      <c r="H87" s="41">
        <f>G87+'7º MEDIÇÃO'!H87</f>
        <v>0</v>
      </c>
      <c r="I87" s="42">
        <v>42.53</v>
      </c>
      <c r="J87" s="42">
        <f t="shared" si="8"/>
        <v>55.29</v>
      </c>
      <c r="K87" s="42">
        <f t="shared" si="9"/>
        <v>0</v>
      </c>
      <c r="L87" s="42">
        <f t="shared" si="10"/>
        <v>0</v>
      </c>
      <c r="M87" s="79">
        <f t="shared" si="11"/>
        <v>2.55</v>
      </c>
      <c r="N87" s="84">
        <f t="shared" si="12"/>
        <v>55.29</v>
      </c>
      <c r="O87" s="84">
        <f t="shared" si="13"/>
        <v>140.9895</v>
      </c>
    </row>
    <row r="88" spans="1:15" s="2" customFormat="1" ht="15">
      <c r="A88" s="352"/>
      <c r="B88" s="353"/>
      <c r="C88" s="353"/>
      <c r="D88" s="353"/>
      <c r="E88" s="353"/>
      <c r="F88" s="354"/>
      <c r="G88" s="57"/>
      <c r="H88" s="41">
        <f>G88+'7º MEDIÇÃO'!H88</f>
        <v>0</v>
      </c>
      <c r="I88" s="42"/>
      <c r="J88" s="42"/>
      <c r="K88" s="42"/>
      <c r="L88" s="42">
        <f t="shared" si="10"/>
        <v>0</v>
      </c>
      <c r="M88" s="79">
        <f t="shared" si="11"/>
        <v>0</v>
      </c>
      <c r="N88" s="84">
        <f t="shared" si="12"/>
        <v>0</v>
      </c>
      <c r="O88" s="84">
        <f t="shared" si="13"/>
        <v>0</v>
      </c>
    </row>
    <row r="89" spans="1:16" s="2" customFormat="1" ht="15">
      <c r="A89" s="47"/>
      <c r="B89" s="34"/>
      <c r="C89" s="43">
        <v>8</v>
      </c>
      <c r="D89" s="44" t="s">
        <v>87</v>
      </c>
      <c r="E89" s="34"/>
      <c r="F89" s="34"/>
      <c r="G89" s="45"/>
      <c r="H89" s="41">
        <f>G89+'7º MEDIÇÃO'!H89</f>
        <v>0</v>
      </c>
      <c r="I89" s="46"/>
      <c r="J89" s="46"/>
      <c r="K89" s="42"/>
      <c r="L89" s="42">
        <f t="shared" si="10"/>
        <v>0</v>
      </c>
      <c r="M89" s="79">
        <f t="shared" si="11"/>
        <v>0</v>
      </c>
      <c r="N89" s="84">
        <f t="shared" si="12"/>
        <v>0</v>
      </c>
      <c r="O89" s="84">
        <f t="shared" si="13"/>
        <v>0</v>
      </c>
      <c r="P89" s="101">
        <f>SUM(O89:O106)</f>
        <v>51793.24060000001</v>
      </c>
    </row>
    <row r="90" spans="1:15" s="2" customFormat="1" ht="15">
      <c r="A90" s="34"/>
      <c r="B90" s="34"/>
      <c r="C90" s="37"/>
      <c r="D90" s="44" t="s">
        <v>88</v>
      </c>
      <c r="E90" s="34"/>
      <c r="F90" s="34"/>
      <c r="G90" s="45"/>
      <c r="H90" s="41">
        <f>G90+'7º MEDIÇÃO'!H90</f>
        <v>0</v>
      </c>
      <c r="I90" s="46"/>
      <c r="J90" s="46"/>
      <c r="K90" s="42"/>
      <c r="L90" s="42">
        <f t="shared" si="10"/>
        <v>0</v>
      </c>
      <c r="M90" s="79">
        <f t="shared" si="11"/>
        <v>0</v>
      </c>
      <c r="N90" s="84">
        <f t="shared" si="12"/>
        <v>0</v>
      </c>
      <c r="O90" s="84">
        <f t="shared" si="13"/>
        <v>0</v>
      </c>
    </row>
    <row r="91" spans="1:15" s="2" customFormat="1" ht="48">
      <c r="A91" s="33" t="s">
        <v>5</v>
      </c>
      <c r="B91" s="33" t="s">
        <v>89</v>
      </c>
      <c r="C91" s="33" t="s">
        <v>369</v>
      </c>
      <c r="D91" s="40" t="s">
        <v>270</v>
      </c>
      <c r="E91" s="33" t="s">
        <v>11</v>
      </c>
      <c r="F91" s="33" t="s">
        <v>169</v>
      </c>
      <c r="G91" s="41"/>
      <c r="H91" s="41">
        <f>G91+'7º MEDIÇÃO'!H91</f>
        <v>0</v>
      </c>
      <c r="I91" s="42">
        <v>267.03</v>
      </c>
      <c r="J91" s="42">
        <f>ROUND(I91*1.3,2)</f>
        <v>347.14</v>
      </c>
      <c r="K91" s="42">
        <f t="shared" si="9"/>
        <v>0</v>
      </c>
      <c r="L91" s="42">
        <f t="shared" si="10"/>
        <v>0</v>
      </c>
      <c r="M91" s="79">
        <f t="shared" si="11"/>
        <v>7</v>
      </c>
      <c r="N91" s="84">
        <f t="shared" si="12"/>
        <v>347.14</v>
      </c>
      <c r="O91" s="84">
        <f t="shared" si="13"/>
        <v>2429.98</v>
      </c>
    </row>
    <row r="92" spans="1:15" s="2" customFormat="1" ht="48">
      <c r="A92" s="33" t="s">
        <v>5</v>
      </c>
      <c r="B92" s="33" t="s">
        <v>90</v>
      </c>
      <c r="C92" s="33" t="s">
        <v>370</v>
      </c>
      <c r="D92" s="40" t="s">
        <v>504</v>
      </c>
      <c r="E92" s="33" t="s">
        <v>11</v>
      </c>
      <c r="F92" s="33" t="s">
        <v>271</v>
      </c>
      <c r="G92" s="41"/>
      <c r="H92" s="41">
        <f>G92+'7º MEDIÇÃO'!H92</f>
        <v>0</v>
      </c>
      <c r="I92" s="42">
        <v>296.43</v>
      </c>
      <c r="J92" s="42">
        <f aca="true" t="shared" si="14" ref="J92:J110">ROUND(I92*1.3,2)</f>
        <v>385.36</v>
      </c>
      <c r="K92" s="42">
        <f t="shared" si="9"/>
        <v>0</v>
      </c>
      <c r="L92" s="42">
        <f t="shared" si="10"/>
        <v>0</v>
      </c>
      <c r="M92" s="79">
        <f t="shared" si="11"/>
        <v>15</v>
      </c>
      <c r="N92" s="84">
        <f t="shared" si="12"/>
        <v>385.36</v>
      </c>
      <c r="O92" s="84">
        <f t="shared" si="13"/>
        <v>5780.400000000001</v>
      </c>
    </row>
    <row r="93" spans="1:15" s="4" customFormat="1" ht="48">
      <c r="A93" s="33" t="s">
        <v>460</v>
      </c>
      <c r="B93" s="33" t="s">
        <v>469</v>
      </c>
      <c r="C93" s="33" t="s">
        <v>371</v>
      </c>
      <c r="D93" s="40" t="s">
        <v>505</v>
      </c>
      <c r="E93" s="33" t="s">
        <v>11</v>
      </c>
      <c r="F93" s="33" t="s">
        <v>12</v>
      </c>
      <c r="G93" s="41"/>
      <c r="H93" s="41">
        <f>G93+'7º MEDIÇÃO'!H93</f>
        <v>0</v>
      </c>
      <c r="I93" s="42">
        <v>325.83</v>
      </c>
      <c r="J93" s="42">
        <f t="shared" si="14"/>
        <v>423.58</v>
      </c>
      <c r="K93" s="42">
        <f t="shared" si="9"/>
        <v>0</v>
      </c>
      <c r="L93" s="42">
        <f t="shared" si="10"/>
        <v>0</v>
      </c>
      <c r="M93" s="79">
        <f t="shared" si="11"/>
        <v>1</v>
      </c>
      <c r="N93" s="84">
        <f t="shared" si="12"/>
        <v>423.58</v>
      </c>
      <c r="O93" s="84">
        <f t="shared" si="13"/>
        <v>423.58</v>
      </c>
    </row>
    <row r="94" spans="1:15" s="2" customFormat="1" ht="36">
      <c r="A94" s="33" t="s">
        <v>5</v>
      </c>
      <c r="B94" s="33" t="s">
        <v>91</v>
      </c>
      <c r="C94" s="33" t="s">
        <v>372</v>
      </c>
      <c r="D94" s="40" t="s">
        <v>272</v>
      </c>
      <c r="E94" s="33" t="s">
        <v>11</v>
      </c>
      <c r="F94" s="33"/>
      <c r="G94" s="41"/>
      <c r="H94" s="41">
        <f>G94+'7º MEDIÇÃO'!H94</f>
        <v>0</v>
      </c>
      <c r="I94" s="42">
        <v>60.02</v>
      </c>
      <c r="J94" s="42">
        <v>78.02</v>
      </c>
      <c r="K94" s="42">
        <f t="shared" si="9"/>
        <v>0</v>
      </c>
      <c r="L94" s="42">
        <f t="shared" si="10"/>
        <v>0</v>
      </c>
      <c r="M94" s="79">
        <f t="shared" si="11"/>
        <v>0</v>
      </c>
      <c r="N94" s="84">
        <f t="shared" si="12"/>
        <v>78.02</v>
      </c>
      <c r="O94" s="84">
        <f t="shared" si="13"/>
        <v>0</v>
      </c>
    </row>
    <row r="95" spans="1:15" s="4" customFormat="1" ht="48">
      <c r="A95" s="33" t="s">
        <v>460</v>
      </c>
      <c r="B95" s="33" t="s">
        <v>468</v>
      </c>
      <c r="C95" s="33" t="s">
        <v>373</v>
      </c>
      <c r="D95" s="40" t="s">
        <v>506</v>
      </c>
      <c r="E95" s="33" t="s">
        <v>11</v>
      </c>
      <c r="F95" s="33" t="s">
        <v>12</v>
      </c>
      <c r="G95" s="41"/>
      <c r="H95" s="41">
        <f>G95+'7º MEDIÇÃO'!H95</f>
        <v>0</v>
      </c>
      <c r="I95" s="42">
        <v>316.03</v>
      </c>
      <c r="J95" s="42">
        <f t="shared" si="14"/>
        <v>410.84</v>
      </c>
      <c r="K95" s="42">
        <f t="shared" si="9"/>
        <v>0</v>
      </c>
      <c r="L95" s="42">
        <f t="shared" si="10"/>
        <v>0</v>
      </c>
      <c r="M95" s="79">
        <f t="shared" si="11"/>
        <v>1</v>
      </c>
      <c r="N95" s="84">
        <f t="shared" si="12"/>
        <v>410.84</v>
      </c>
      <c r="O95" s="84">
        <f t="shared" si="13"/>
        <v>410.84</v>
      </c>
    </row>
    <row r="96" spans="1:15" s="4" customFormat="1" ht="48">
      <c r="A96" s="33" t="s">
        <v>460</v>
      </c>
      <c r="B96" s="33" t="s">
        <v>467</v>
      </c>
      <c r="C96" s="33" t="s">
        <v>374</v>
      </c>
      <c r="D96" s="40" t="s">
        <v>507</v>
      </c>
      <c r="E96" s="33" t="s">
        <v>11</v>
      </c>
      <c r="F96" s="33" t="s">
        <v>118</v>
      </c>
      <c r="G96" s="41"/>
      <c r="H96" s="41">
        <f>G96+'7º MEDIÇÃO'!H96</f>
        <v>0</v>
      </c>
      <c r="I96" s="42">
        <v>345.43</v>
      </c>
      <c r="J96" s="42">
        <f t="shared" si="14"/>
        <v>449.06</v>
      </c>
      <c r="K96" s="42">
        <f t="shared" si="9"/>
        <v>0</v>
      </c>
      <c r="L96" s="42">
        <f t="shared" si="10"/>
        <v>0</v>
      </c>
      <c r="M96" s="79">
        <f t="shared" si="11"/>
        <v>2</v>
      </c>
      <c r="N96" s="84">
        <f t="shared" si="12"/>
        <v>449.06</v>
      </c>
      <c r="O96" s="84">
        <f t="shared" si="13"/>
        <v>898.12</v>
      </c>
    </row>
    <row r="97" spans="1:15" s="4" customFormat="1" ht="48">
      <c r="A97" s="33" t="s">
        <v>460</v>
      </c>
      <c r="B97" s="33" t="s">
        <v>470</v>
      </c>
      <c r="C97" s="33" t="s">
        <v>375</v>
      </c>
      <c r="D97" s="40" t="s">
        <v>508</v>
      </c>
      <c r="E97" s="33" t="s">
        <v>11</v>
      </c>
      <c r="F97" s="33" t="s">
        <v>12</v>
      </c>
      <c r="G97" s="41"/>
      <c r="H97" s="41">
        <f>G97+'7º MEDIÇÃO'!H97</f>
        <v>0</v>
      </c>
      <c r="I97" s="42">
        <v>394.43</v>
      </c>
      <c r="J97" s="42">
        <f t="shared" si="14"/>
        <v>512.76</v>
      </c>
      <c r="K97" s="42">
        <f t="shared" si="9"/>
        <v>0</v>
      </c>
      <c r="L97" s="42">
        <f t="shared" si="10"/>
        <v>0</v>
      </c>
      <c r="M97" s="79">
        <f t="shared" si="11"/>
        <v>1</v>
      </c>
      <c r="N97" s="84">
        <f t="shared" si="12"/>
        <v>512.76</v>
      </c>
      <c r="O97" s="84">
        <f t="shared" si="13"/>
        <v>512.76</v>
      </c>
    </row>
    <row r="98" spans="1:15" s="2" customFormat="1" ht="48">
      <c r="A98" s="33" t="s">
        <v>5</v>
      </c>
      <c r="B98" s="33" t="s">
        <v>92</v>
      </c>
      <c r="C98" s="33" t="s">
        <v>376</v>
      </c>
      <c r="D98" s="40" t="s">
        <v>273</v>
      </c>
      <c r="E98" s="33" t="s">
        <v>29</v>
      </c>
      <c r="F98" s="33" t="s">
        <v>274</v>
      </c>
      <c r="G98" s="41"/>
      <c r="H98" s="41">
        <f>G98+'7º MEDIÇÃO'!H98</f>
        <v>0</v>
      </c>
      <c r="I98" s="42">
        <v>14.82</v>
      </c>
      <c r="J98" s="42">
        <v>19.26</v>
      </c>
      <c r="K98" s="42">
        <f t="shared" si="9"/>
        <v>0</v>
      </c>
      <c r="L98" s="42">
        <f t="shared" si="10"/>
        <v>0</v>
      </c>
      <c r="M98" s="79">
        <f t="shared" si="11"/>
        <v>150.57</v>
      </c>
      <c r="N98" s="84">
        <f t="shared" si="12"/>
        <v>19.26</v>
      </c>
      <c r="O98" s="84">
        <f t="shared" si="13"/>
        <v>2899.9782</v>
      </c>
    </row>
    <row r="99" spans="1:15" s="2" customFormat="1" ht="15">
      <c r="A99" s="33"/>
      <c r="B99" s="33"/>
      <c r="C99" s="33"/>
      <c r="D99" s="48" t="s">
        <v>93</v>
      </c>
      <c r="E99" s="33"/>
      <c r="F99" s="33"/>
      <c r="G99" s="41"/>
      <c r="H99" s="41">
        <f>G99+'7º MEDIÇÃO'!H99</f>
        <v>0</v>
      </c>
      <c r="I99" s="42"/>
      <c r="J99" s="42">
        <f t="shared" si="14"/>
        <v>0</v>
      </c>
      <c r="K99" s="42">
        <f t="shared" si="9"/>
        <v>0</v>
      </c>
      <c r="L99" s="42">
        <f t="shared" si="10"/>
        <v>0</v>
      </c>
      <c r="M99" s="79">
        <f t="shared" si="11"/>
        <v>0</v>
      </c>
      <c r="N99" s="84">
        <f t="shared" si="12"/>
        <v>0</v>
      </c>
      <c r="O99" s="84">
        <f t="shared" si="13"/>
        <v>0</v>
      </c>
    </row>
    <row r="100" spans="1:15" s="2" customFormat="1" ht="24">
      <c r="A100" s="33" t="s">
        <v>5</v>
      </c>
      <c r="B100" s="33" t="s">
        <v>94</v>
      </c>
      <c r="C100" s="33" t="s">
        <v>377</v>
      </c>
      <c r="D100" s="40" t="s">
        <v>95</v>
      </c>
      <c r="E100" s="33" t="s">
        <v>29</v>
      </c>
      <c r="F100" s="33" t="s">
        <v>96</v>
      </c>
      <c r="G100" s="41"/>
      <c r="H100" s="41">
        <f>G100+'7º MEDIÇÃO'!H100</f>
        <v>0</v>
      </c>
      <c r="I100" s="42">
        <v>412.39</v>
      </c>
      <c r="J100" s="42">
        <f t="shared" si="14"/>
        <v>536.11</v>
      </c>
      <c r="K100" s="42">
        <f t="shared" si="9"/>
        <v>0</v>
      </c>
      <c r="L100" s="42">
        <f t="shared" si="10"/>
        <v>0</v>
      </c>
      <c r="M100" s="79">
        <f t="shared" si="11"/>
        <v>41.2</v>
      </c>
      <c r="N100" s="84">
        <f t="shared" si="12"/>
        <v>536.11</v>
      </c>
      <c r="O100" s="84">
        <f t="shared" si="13"/>
        <v>22087.732000000004</v>
      </c>
    </row>
    <row r="101" spans="1:15" s="4" customFormat="1" ht="24">
      <c r="A101" s="33" t="s">
        <v>460</v>
      </c>
      <c r="B101" s="33" t="s">
        <v>471</v>
      </c>
      <c r="C101" s="33" t="s">
        <v>378</v>
      </c>
      <c r="D101" s="40" t="s">
        <v>97</v>
      </c>
      <c r="E101" s="33" t="s">
        <v>29</v>
      </c>
      <c r="F101" s="33" t="s">
        <v>98</v>
      </c>
      <c r="G101" s="41"/>
      <c r="H101" s="41">
        <f>G101+'7º MEDIÇÃO'!H101</f>
        <v>0</v>
      </c>
      <c r="I101" s="42">
        <v>392.79</v>
      </c>
      <c r="J101" s="42">
        <f t="shared" si="14"/>
        <v>510.63</v>
      </c>
      <c r="K101" s="42">
        <f t="shared" si="9"/>
        <v>0</v>
      </c>
      <c r="L101" s="42">
        <f t="shared" si="10"/>
        <v>0</v>
      </c>
      <c r="M101" s="79">
        <f t="shared" si="11"/>
        <v>0.8</v>
      </c>
      <c r="N101" s="84">
        <f t="shared" si="12"/>
        <v>510.63</v>
      </c>
      <c r="O101" s="84">
        <f t="shared" si="13"/>
        <v>408.504</v>
      </c>
    </row>
    <row r="102" spans="1:15" s="2" customFormat="1" ht="24">
      <c r="A102" s="33" t="s">
        <v>5</v>
      </c>
      <c r="B102" s="33" t="s">
        <v>99</v>
      </c>
      <c r="C102" s="33" t="s">
        <v>379</v>
      </c>
      <c r="D102" s="40" t="s">
        <v>100</v>
      </c>
      <c r="E102" s="33" t="s">
        <v>29</v>
      </c>
      <c r="F102" s="33" t="s">
        <v>101</v>
      </c>
      <c r="G102" s="41"/>
      <c r="H102" s="41">
        <f>G102+'7º MEDIÇÃO'!H102</f>
        <v>0</v>
      </c>
      <c r="I102" s="42">
        <v>412.39</v>
      </c>
      <c r="J102" s="42">
        <f t="shared" si="14"/>
        <v>536.11</v>
      </c>
      <c r="K102" s="42">
        <f t="shared" si="9"/>
        <v>0</v>
      </c>
      <c r="L102" s="42">
        <f t="shared" si="10"/>
        <v>0</v>
      </c>
      <c r="M102" s="79">
        <f t="shared" si="11"/>
        <v>15.57</v>
      </c>
      <c r="N102" s="84">
        <f t="shared" si="12"/>
        <v>536.11</v>
      </c>
      <c r="O102" s="84">
        <f t="shared" si="13"/>
        <v>8347.2327</v>
      </c>
    </row>
    <row r="103" spans="1:15" s="4" customFormat="1" ht="15">
      <c r="A103" s="33"/>
      <c r="B103" s="33"/>
      <c r="C103" s="33" t="s">
        <v>380</v>
      </c>
      <c r="D103" s="48" t="s">
        <v>102</v>
      </c>
      <c r="E103" s="33"/>
      <c r="F103" s="33"/>
      <c r="G103" s="41"/>
      <c r="H103" s="41">
        <f>G103+'7º MEDIÇÃO'!H103</f>
        <v>0</v>
      </c>
      <c r="I103" s="42"/>
      <c r="J103" s="42"/>
      <c r="K103" s="42"/>
      <c r="L103" s="42">
        <f t="shared" si="10"/>
        <v>0</v>
      </c>
      <c r="M103" s="79">
        <f t="shared" si="11"/>
        <v>0</v>
      </c>
      <c r="N103" s="84">
        <f t="shared" si="12"/>
        <v>0</v>
      </c>
      <c r="O103" s="84">
        <f t="shared" si="13"/>
        <v>0</v>
      </c>
    </row>
    <row r="104" spans="1:15" s="3" customFormat="1" ht="24">
      <c r="A104" s="33" t="s">
        <v>31</v>
      </c>
      <c r="B104" s="33">
        <v>263</v>
      </c>
      <c r="C104" s="33" t="s">
        <v>381</v>
      </c>
      <c r="D104" s="40" t="s">
        <v>103</v>
      </c>
      <c r="E104" s="33" t="s">
        <v>29</v>
      </c>
      <c r="F104" s="33" t="s">
        <v>104</v>
      </c>
      <c r="G104" s="41"/>
      <c r="H104" s="41">
        <f>G104+'7º MEDIÇÃO'!H104</f>
        <v>0</v>
      </c>
      <c r="I104" s="42">
        <v>216.39</v>
      </c>
      <c r="J104" s="42">
        <f t="shared" si="14"/>
        <v>281.31</v>
      </c>
      <c r="K104" s="42">
        <f t="shared" si="9"/>
        <v>0</v>
      </c>
      <c r="L104" s="42">
        <f t="shared" si="10"/>
        <v>0</v>
      </c>
      <c r="M104" s="79">
        <f t="shared" si="11"/>
        <v>17.43</v>
      </c>
      <c r="N104" s="84">
        <f t="shared" si="12"/>
        <v>281.31</v>
      </c>
      <c r="O104" s="84">
        <f t="shared" si="13"/>
        <v>4903.2333</v>
      </c>
    </row>
    <row r="105" spans="1:15" s="2" customFormat="1" ht="24">
      <c r="A105" s="33" t="s">
        <v>5</v>
      </c>
      <c r="B105" s="33">
        <v>72116</v>
      </c>
      <c r="C105" s="33" t="s">
        <v>382</v>
      </c>
      <c r="D105" s="40" t="s">
        <v>105</v>
      </c>
      <c r="E105" s="33" t="s">
        <v>29</v>
      </c>
      <c r="F105" s="33" t="s">
        <v>96</v>
      </c>
      <c r="G105" s="41"/>
      <c r="H105" s="41">
        <f>G105+'7º MEDIÇÃO'!H105</f>
        <v>0</v>
      </c>
      <c r="I105" s="42">
        <v>39.4</v>
      </c>
      <c r="J105" s="42">
        <f t="shared" si="14"/>
        <v>51.22</v>
      </c>
      <c r="K105" s="42">
        <f t="shared" si="9"/>
        <v>0</v>
      </c>
      <c r="L105" s="42">
        <f t="shared" si="10"/>
        <v>0</v>
      </c>
      <c r="M105" s="79">
        <f t="shared" si="11"/>
        <v>41.2</v>
      </c>
      <c r="N105" s="84">
        <f t="shared" si="12"/>
        <v>51.22</v>
      </c>
      <c r="O105" s="84">
        <f t="shared" si="13"/>
        <v>2110.264</v>
      </c>
    </row>
    <row r="106" spans="1:15" s="4" customFormat="1" ht="27" customHeight="1">
      <c r="A106" s="33" t="s">
        <v>460</v>
      </c>
      <c r="B106" s="33" t="s">
        <v>472</v>
      </c>
      <c r="C106" s="33" t="s">
        <v>383</v>
      </c>
      <c r="D106" s="40" t="s">
        <v>106</v>
      </c>
      <c r="E106" s="33" t="s">
        <v>29</v>
      </c>
      <c r="F106" s="33" t="s">
        <v>107</v>
      </c>
      <c r="G106" s="41"/>
      <c r="H106" s="41">
        <f>G106+'7º MEDIÇÃO'!H106</f>
        <v>0</v>
      </c>
      <c r="I106" s="42">
        <v>122.7</v>
      </c>
      <c r="J106" s="42">
        <f t="shared" si="14"/>
        <v>159.51</v>
      </c>
      <c r="K106" s="42">
        <f t="shared" si="9"/>
        <v>0</v>
      </c>
      <c r="L106" s="42">
        <f t="shared" si="10"/>
        <v>0</v>
      </c>
      <c r="M106" s="79">
        <f t="shared" si="11"/>
        <v>3.64</v>
      </c>
      <c r="N106" s="84">
        <f t="shared" si="12"/>
        <v>159.51</v>
      </c>
      <c r="O106" s="84">
        <f t="shared" si="13"/>
        <v>580.6164</v>
      </c>
    </row>
    <row r="107" spans="1:15" s="4" customFormat="1" ht="15">
      <c r="A107" s="33"/>
      <c r="B107" s="33"/>
      <c r="C107" s="33"/>
      <c r="D107" s="40"/>
      <c r="E107" s="33"/>
      <c r="F107" s="33"/>
      <c r="G107" s="41"/>
      <c r="H107" s="41">
        <f>G107+'7º MEDIÇÃO'!H107</f>
        <v>0</v>
      </c>
      <c r="I107" s="42"/>
      <c r="J107" s="42"/>
      <c r="K107" s="42"/>
      <c r="L107" s="42"/>
      <c r="M107" s="79">
        <f t="shared" si="11"/>
        <v>0</v>
      </c>
      <c r="N107" s="84">
        <f t="shared" si="12"/>
        <v>0</v>
      </c>
      <c r="O107" s="84">
        <f t="shared" si="13"/>
        <v>0</v>
      </c>
    </row>
    <row r="108" spans="1:16" s="2" customFormat="1" ht="15">
      <c r="A108" s="37"/>
      <c r="B108" s="37"/>
      <c r="C108" s="43">
        <v>9</v>
      </c>
      <c r="D108" s="44" t="s">
        <v>108</v>
      </c>
      <c r="E108" s="37"/>
      <c r="F108" s="37"/>
      <c r="G108" s="45"/>
      <c r="H108" s="41">
        <f>G108+'7º MEDIÇÃO'!H108</f>
        <v>0</v>
      </c>
      <c r="I108" s="46"/>
      <c r="J108" s="42"/>
      <c r="K108" s="42"/>
      <c r="L108" s="42"/>
      <c r="M108" s="79">
        <f t="shared" si="11"/>
        <v>0</v>
      </c>
      <c r="N108" s="84">
        <f t="shared" si="12"/>
        <v>0</v>
      </c>
      <c r="O108" s="84">
        <f t="shared" si="13"/>
        <v>0</v>
      </c>
      <c r="P108" s="101">
        <f>SUM(O109:O157)</f>
        <v>47494.18000000001</v>
      </c>
    </row>
    <row r="109" spans="1:15" s="2" customFormat="1" ht="15">
      <c r="A109" s="360" t="s">
        <v>109</v>
      </c>
      <c r="B109" s="360"/>
      <c r="C109" s="360"/>
      <c r="D109" s="360"/>
      <c r="E109" s="360"/>
      <c r="F109" s="360"/>
      <c r="G109" s="54"/>
      <c r="H109" s="41">
        <f>G109+'7º MEDIÇÃO'!H109</f>
        <v>0</v>
      </c>
      <c r="I109" s="42"/>
      <c r="J109" s="42"/>
      <c r="K109" s="42"/>
      <c r="L109" s="42"/>
      <c r="M109" s="79">
        <f t="shared" si="11"/>
        <v>0</v>
      </c>
      <c r="N109" s="84">
        <f t="shared" si="12"/>
        <v>0</v>
      </c>
      <c r="O109" s="84">
        <f t="shared" si="13"/>
        <v>0</v>
      </c>
    </row>
    <row r="110" spans="1:15" s="4" customFormat="1" ht="24">
      <c r="A110" s="33" t="s">
        <v>460</v>
      </c>
      <c r="B110" s="33" t="s">
        <v>473</v>
      </c>
      <c r="C110" s="33" t="s">
        <v>384</v>
      </c>
      <c r="D110" s="40" t="s">
        <v>110</v>
      </c>
      <c r="E110" s="33" t="s">
        <v>111</v>
      </c>
      <c r="F110" s="33" t="s">
        <v>12</v>
      </c>
      <c r="G110" s="59"/>
      <c r="H110" s="41">
        <f>G110+'7º MEDIÇÃO'!H110</f>
        <v>0</v>
      </c>
      <c r="I110" s="60">
        <v>2430.33</v>
      </c>
      <c r="J110" s="42">
        <f t="shared" si="14"/>
        <v>3159.43</v>
      </c>
      <c r="K110" s="42">
        <f t="shared" si="9"/>
        <v>0</v>
      </c>
      <c r="L110" s="42">
        <f t="shared" si="10"/>
        <v>0</v>
      </c>
      <c r="M110" s="79">
        <f t="shared" si="11"/>
        <v>1</v>
      </c>
      <c r="N110" s="84">
        <f t="shared" si="12"/>
        <v>3159.43</v>
      </c>
      <c r="O110" s="84">
        <f t="shared" si="13"/>
        <v>3159.43</v>
      </c>
    </row>
    <row r="111" spans="1:15" s="3" customFormat="1" ht="15">
      <c r="A111" s="360" t="s">
        <v>112</v>
      </c>
      <c r="B111" s="360"/>
      <c r="C111" s="360"/>
      <c r="D111" s="360"/>
      <c r="E111" s="360"/>
      <c r="F111" s="360"/>
      <c r="G111" s="54"/>
      <c r="H111" s="41">
        <f>G111+'7º MEDIÇÃO'!H111</f>
        <v>0</v>
      </c>
      <c r="I111" s="42"/>
      <c r="J111" s="42"/>
      <c r="K111" s="42"/>
      <c r="L111" s="42">
        <f t="shared" si="10"/>
        <v>0</v>
      </c>
      <c r="M111" s="79">
        <f t="shared" si="11"/>
        <v>0</v>
      </c>
      <c r="N111" s="84">
        <f t="shared" si="12"/>
        <v>0</v>
      </c>
      <c r="O111" s="84">
        <f t="shared" si="13"/>
        <v>0</v>
      </c>
    </row>
    <row r="112" spans="1:15" s="4" customFormat="1" ht="180">
      <c r="A112" s="33" t="s">
        <v>5</v>
      </c>
      <c r="B112" s="33">
        <v>26322</v>
      </c>
      <c r="C112" s="33" t="s">
        <v>275</v>
      </c>
      <c r="D112" s="40" t="s">
        <v>276</v>
      </c>
      <c r="E112" s="33" t="s">
        <v>11</v>
      </c>
      <c r="F112" s="33" t="s">
        <v>277</v>
      </c>
      <c r="G112" s="41"/>
      <c r="H112" s="41">
        <f>G112+'7º MEDIÇÃO'!H112</f>
        <v>0</v>
      </c>
      <c r="I112" s="42">
        <v>125.56</v>
      </c>
      <c r="J112" s="42">
        <v>163.23</v>
      </c>
      <c r="K112" s="42">
        <f t="shared" si="9"/>
        <v>0</v>
      </c>
      <c r="L112" s="42">
        <f t="shared" si="10"/>
        <v>0</v>
      </c>
      <c r="M112" s="79">
        <f t="shared" si="11"/>
        <v>48</v>
      </c>
      <c r="N112" s="84">
        <f t="shared" si="12"/>
        <v>163.23</v>
      </c>
      <c r="O112" s="84">
        <f t="shared" si="13"/>
        <v>7835.039999999999</v>
      </c>
    </row>
    <row r="113" spans="1:15" s="4" customFormat="1" ht="108">
      <c r="A113" s="33" t="s">
        <v>5</v>
      </c>
      <c r="B113" s="33">
        <v>75968</v>
      </c>
      <c r="C113" s="33" t="s">
        <v>278</v>
      </c>
      <c r="D113" s="40" t="s">
        <v>279</v>
      </c>
      <c r="E113" s="33" t="s">
        <v>11</v>
      </c>
      <c r="F113" s="33" t="s">
        <v>128</v>
      </c>
      <c r="G113" s="41"/>
      <c r="H113" s="41">
        <f>G113+'7º MEDIÇÃO'!H113</f>
        <v>0</v>
      </c>
      <c r="I113" s="42">
        <v>105.96</v>
      </c>
      <c r="J113" s="42">
        <v>137.75</v>
      </c>
      <c r="K113" s="42">
        <f t="shared" si="9"/>
        <v>0</v>
      </c>
      <c r="L113" s="42">
        <f t="shared" si="10"/>
        <v>0</v>
      </c>
      <c r="M113" s="79">
        <f t="shared" si="11"/>
        <v>11</v>
      </c>
      <c r="N113" s="84">
        <f t="shared" si="12"/>
        <v>137.75</v>
      </c>
      <c r="O113" s="84">
        <f t="shared" si="13"/>
        <v>1515.25</v>
      </c>
    </row>
    <row r="114" spans="1:15" s="4" customFormat="1" ht="24">
      <c r="A114" s="33" t="s">
        <v>31</v>
      </c>
      <c r="B114" s="33">
        <v>24</v>
      </c>
      <c r="C114" s="33" t="s">
        <v>385</v>
      </c>
      <c r="D114" s="40" t="s">
        <v>113</v>
      </c>
      <c r="E114" s="33" t="s">
        <v>11</v>
      </c>
      <c r="F114" s="33" t="s">
        <v>114</v>
      </c>
      <c r="G114" s="41"/>
      <c r="H114" s="41">
        <f>G114+'7º MEDIÇÃO'!H114</f>
        <v>0</v>
      </c>
      <c r="I114" s="42">
        <v>53.78</v>
      </c>
      <c r="J114" s="42">
        <f>ROUND(I114*1.3,2)</f>
        <v>69.91</v>
      </c>
      <c r="K114" s="42">
        <f t="shared" si="9"/>
        <v>0</v>
      </c>
      <c r="L114" s="42">
        <f t="shared" si="10"/>
        <v>0</v>
      </c>
      <c r="M114" s="79">
        <f t="shared" si="11"/>
        <v>23</v>
      </c>
      <c r="N114" s="84">
        <f t="shared" si="12"/>
        <v>69.91</v>
      </c>
      <c r="O114" s="84">
        <f t="shared" si="13"/>
        <v>1607.9299999999998</v>
      </c>
    </row>
    <row r="115" spans="1:15" s="4" customFormat="1" ht="24">
      <c r="A115" s="33" t="s">
        <v>31</v>
      </c>
      <c r="B115" s="33">
        <v>25</v>
      </c>
      <c r="C115" s="33" t="s">
        <v>386</v>
      </c>
      <c r="D115" s="40" t="s">
        <v>115</v>
      </c>
      <c r="E115" s="33" t="s">
        <v>11</v>
      </c>
      <c r="F115" s="33" t="s">
        <v>116</v>
      </c>
      <c r="G115" s="41"/>
      <c r="H115" s="41">
        <f>G115+'7º MEDIÇÃO'!H115</f>
        <v>0</v>
      </c>
      <c r="I115" s="42">
        <v>62.89</v>
      </c>
      <c r="J115" s="42">
        <v>81.75</v>
      </c>
      <c r="K115" s="42">
        <f t="shared" si="9"/>
        <v>0</v>
      </c>
      <c r="L115" s="42">
        <f t="shared" si="10"/>
        <v>0</v>
      </c>
      <c r="M115" s="79">
        <f t="shared" si="11"/>
        <v>3</v>
      </c>
      <c r="N115" s="84">
        <f t="shared" si="12"/>
        <v>81.75</v>
      </c>
      <c r="O115" s="84">
        <f t="shared" si="13"/>
        <v>245.25</v>
      </c>
    </row>
    <row r="116" spans="1:15" s="4" customFormat="1" ht="24">
      <c r="A116" s="33" t="s">
        <v>460</v>
      </c>
      <c r="B116" s="33" t="s">
        <v>474</v>
      </c>
      <c r="C116" s="33" t="s">
        <v>387</v>
      </c>
      <c r="D116" s="40" t="s">
        <v>117</v>
      </c>
      <c r="E116" s="33" t="s">
        <v>11</v>
      </c>
      <c r="F116" s="33" t="s">
        <v>118</v>
      </c>
      <c r="G116" s="41"/>
      <c r="H116" s="41">
        <f>G116+'7º MEDIÇÃO'!H116</f>
        <v>0</v>
      </c>
      <c r="I116" s="42">
        <v>313.1</v>
      </c>
      <c r="J116" s="42">
        <v>407.03</v>
      </c>
      <c r="K116" s="42">
        <f t="shared" si="9"/>
        <v>0</v>
      </c>
      <c r="L116" s="42">
        <f t="shared" si="10"/>
        <v>0</v>
      </c>
      <c r="M116" s="79">
        <f t="shared" si="11"/>
        <v>2</v>
      </c>
      <c r="N116" s="84">
        <f t="shared" si="12"/>
        <v>407.03</v>
      </c>
      <c r="O116" s="84">
        <f t="shared" si="13"/>
        <v>814.06</v>
      </c>
    </row>
    <row r="117" spans="1:15" s="4" customFormat="1" ht="24">
      <c r="A117" s="33" t="s">
        <v>460</v>
      </c>
      <c r="B117" s="33" t="s">
        <v>475</v>
      </c>
      <c r="C117" s="33" t="s">
        <v>388</v>
      </c>
      <c r="D117" s="40" t="s">
        <v>119</v>
      </c>
      <c r="E117" s="33" t="s">
        <v>11</v>
      </c>
      <c r="F117" s="33" t="s">
        <v>118</v>
      </c>
      <c r="G117" s="41"/>
      <c r="H117" s="41">
        <f>G117+'7º MEDIÇÃO'!H117</f>
        <v>0</v>
      </c>
      <c r="I117" s="42">
        <v>42.38</v>
      </c>
      <c r="J117" s="42">
        <v>55.1</v>
      </c>
      <c r="K117" s="42">
        <f t="shared" si="9"/>
        <v>0</v>
      </c>
      <c r="L117" s="42">
        <f t="shared" si="10"/>
        <v>0</v>
      </c>
      <c r="M117" s="79">
        <f t="shared" si="11"/>
        <v>2</v>
      </c>
      <c r="N117" s="84">
        <f t="shared" si="12"/>
        <v>55.1</v>
      </c>
      <c r="O117" s="84">
        <f t="shared" si="13"/>
        <v>110.2</v>
      </c>
    </row>
    <row r="118" spans="1:15" s="4" customFormat="1" ht="24">
      <c r="A118" s="33" t="s">
        <v>460</v>
      </c>
      <c r="B118" s="33" t="s">
        <v>476</v>
      </c>
      <c r="C118" s="33" t="s">
        <v>389</v>
      </c>
      <c r="D118" s="40" t="s">
        <v>120</v>
      </c>
      <c r="E118" s="33" t="s">
        <v>121</v>
      </c>
      <c r="F118" s="33" t="s">
        <v>122</v>
      </c>
      <c r="G118" s="41"/>
      <c r="H118" s="41">
        <f>G118+'7º MEDIÇÃO'!H118</f>
        <v>0</v>
      </c>
      <c r="I118" s="42">
        <v>54.57</v>
      </c>
      <c r="J118" s="42">
        <v>70.94</v>
      </c>
      <c r="K118" s="42">
        <f t="shared" si="9"/>
        <v>0</v>
      </c>
      <c r="L118" s="42">
        <f t="shared" si="10"/>
        <v>0</v>
      </c>
      <c r="M118" s="79">
        <f t="shared" si="11"/>
        <v>87</v>
      </c>
      <c r="N118" s="84">
        <f t="shared" si="12"/>
        <v>70.94</v>
      </c>
      <c r="O118" s="84">
        <f t="shared" si="13"/>
        <v>6171.78</v>
      </c>
    </row>
    <row r="119" spans="1:15" s="4" customFormat="1" ht="48">
      <c r="A119" s="33" t="s">
        <v>31</v>
      </c>
      <c r="B119" s="33" t="s">
        <v>280</v>
      </c>
      <c r="C119" s="33" t="s">
        <v>281</v>
      </c>
      <c r="D119" s="40" t="s">
        <v>282</v>
      </c>
      <c r="E119" s="33" t="s">
        <v>11</v>
      </c>
      <c r="F119" s="33" t="s">
        <v>116</v>
      </c>
      <c r="G119" s="41"/>
      <c r="H119" s="41">
        <f>G119+'7º MEDIÇÃO'!H119</f>
        <v>0</v>
      </c>
      <c r="I119" s="42">
        <v>7.37</v>
      </c>
      <c r="J119" s="42">
        <f aca="true" t="shared" si="15" ref="J119:J125">ROUND(I119*1.3,2)</f>
        <v>9.58</v>
      </c>
      <c r="K119" s="42">
        <f t="shared" si="9"/>
        <v>0</v>
      </c>
      <c r="L119" s="42">
        <f t="shared" si="10"/>
        <v>0</v>
      </c>
      <c r="M119" s="79">
        <f t="shared" si="11"/>
        <v>3</v>
      </c>
      <c r="N119" s="84">
        <f t="shared" si="12"/>
        <v>9.58</v>
      </c>
      <c r="O119" s="84">
        <f t="shared" si="13"/>
        <v>28.740000000000002</v>
      </c>
    </row>
    <row r="120" spans="1:15" s="4" customFormat="1" ht="24">
      <c r="A120" s="33" t="s">
        <v>31</v>
      </c>
      <c r="B120" s="33">
        <v>52</v>
      </c>
      <c r="C120" s="33" t="s">
        <v>390</v>
      </c>
      <c r="D120" s="40" t="s">
        <v>123</v>
      </c>
      <c r="E120" s="33" t="s">
        <v>11</v>
      </c>
      <c r="F120" s="33" t="s">
        <v>124</v>
      </c>
      <c r="G120" s="41"/>
      <c r="H120" s="41">
        <f>G120+'7º MEDIÇÃO'!H120</f>
        <v>0</v>
      </c>
      <c r="I120" s="42">
        <v>17.33</v>
      </c>
      <c r="J120" s="42">
        <f t="shared" si="15"/>
        <v>22.53</v>
      </c>
      <c r="K120" s="42">
        <f t="shared" si="9"/>
        <v>0</v>
      </c>
      <c r="L120" s="42">
        <f t="shared" si="10"/>
        <v>0</v>
      </c>
      <c r="M120" s="79">
        <f t="shared" si="11"/>
        <v>64</v>
      </c>
      <c r="N120" s="84">
        <f t="shared" si="12"/>
        <v>22.53</v>
      </c>
      <c r="O120" s="84">
        <f t="shared" si="13"/>
        <v>1441.92</v>
      </c>
    </row>
    <row r="121" spans="1:15" s="4" customFormat="1" ht="24">
      <c r="A121" s="33" t="s">
        <v>31</v>
      </c>
      <c r="B121" s="33">
        <v>51</v>
      </c>
      <c r="C121" s="33" t="s">
        <v>391</v>
      </c>
      <c r="D121" s="40" t="s">
        <v>125</v>
      </c>
      <c r="E121" s="33" t="s">
        <v>11</v>
      </c>
      <c r="F121" s="33" t="s">
        <v>126</v>
      </c>
      <c r="G121" s="41"/>
      <c r="H121" s="41">
        <f>G121+'7º MEDIÇÃO'!H121</f>
        <v>0</v>
      </c>
      <c r="I121" s="42">
        <v>23.21</v>
      </c>
      <c r="J121" s="42">
        <f t="shared" si="15"/>
        <v>30.17</v>
      </c>
      <c r="K121" s="42">
        <f t="shared" si="9"/>
        <v>0</v>
      </c>
      <c r="L121" s="42">
        <f t="shared" si="10"/>
        <v>0</v>
      </c>
      <c r="M121" s="79">
        <f t="shared" si="11"/>
        <v>4</v>
      </c>
      <c r="N121" s="84">
        <f t="shared" si="12"/>
        <v>30.17</v>
      </c>
      <c r="O121" s="84">
        <f t="shared" si="13"/>
        <v>120.68</v>
      </c>
    </row>
    <row r="122" spans="1:15" s="4" customFormat="1" ht="24">
      <c r="A122" s="33" t="s">
        <v>31</v>
      </c>
      <c r="B122" s="33">
        <v>30</v>
      </c>
      <c r="C122" s="33" t="s">
        <v>392</v>
      </c>
      <c r="D122" s="40" t="s">
        <v>127</v>
      </c>
      <c r="E122" s="33" t="s">
        <v>11</v>
      </c>
      <c r="F122" s="33" t="s">
        <v>128</v>
      </c>
      <c r="G122" s="41"/>
      <c r="H122" s="41">
        <f>G122+'7º MEDIÇÃO'!H122</f>
        <v>0</v>
      </c>
      <c r="I122" s="42">
        <v>0</v>
      </c>
      <c r="J122" s="42">
        <f t="shared" si="15"/>
        <v>0</v>
      </c>
      <c r="K122" s="42">
        <f t="shared" si="9"/>
        <v>0</v>
      </c>
      <c r="L122" s="42">
        <f t="shared" si="10"/>
        <v>0</v>
      </c>
      <c r="M122" s="79">
        <f t="shared" si="11"/>
        <v>11</v>
      </c>
      <c r="N122" s="84">
        <f t="shared" si="12"/>
        <v>0</v>
      </c>
      <c r="O122" s="84">
        <f t="shared" si="13"/>
        <v>0</v>
      </c>
    </row>
    <row r="123" spans="1:15" s="4" customFormat="1" ht="24">
      <c r="A123" s="33" t="s">
        <v>460</v>
      </c>
      <c r="B123" s="33" t="s">
        <v>477</v>
      </c>
      <c r="C123" s="33" t="s">
        <v>393</v>
      </c>
      <c r="D123" s="40" t="s">
        <v>129</v>
      </c>
      <c r="E123" s="33" t="s">
        <v>121</v>
      </c>
      <c r="F123" s="33">
        <v>82</v>
      </c>
      <c r="G123" s="41"/>
      <c r="H123" s="41">
        <f>G123+'7º MEDIÇÃO'!H123</f>
        <v>0</v>
      </c>
      <c r="I123" s="42">
        <v>64.37</v>
      </c>
      <c r="J123" s="42">
        <f t="shared" si="15"/>
        <v>83.68</v>
      </c>
      <c r="K123" s="42">
        <f t="shared" si="9"/>
        <v>0</v>
      </c>
      <c r="L123" s="42">
        <f t="shared" si="10"/>
        <v>0</v>
      </c>
      <c r="M123" s="79">
        <f t="shared" si="11"/>
        <v>82</v>
      </c>
      <c r="N123" s="84">
        <f t="shared" si="12"/>
        <v>83.68</v>
      </c>
      <c r="O123" s="84">
        <f t="shared" si="13"/>
        <v>6861.76</v>
      </c>
    </row>
    <row r="124" spans="1:15" s="4" customFormat="1" ht="24">
      <c r="A124" s="33" t="s">
        <v>5</v>
      </c>
      <c r="B124" s="33">
        <v>72331</v>
      </c>
      <c r="C124" s="33" t="s">
        <v>394</v>
      </c>
      <c r="D124" s="40" t="s">
        <v>130</v>
      </c>
      <c r="E124" s="33" t="s">
        <v>11</v>
      </c>
      <c r="F124" s="33" t="s">
        <v>131</v>
      </c>
      <c r="G124" s="41"/>
      <c r="H124" s="41">
        <f>G124+'7º MEDIÇÃO'!H124</f>
        <v>0</v>
      </c>
      <c r="I124" s="42">
        <v>17.33</v>
      </c>
      <c r="J124" s="42">
        <f t="shared" si="15"/>
        <v>22.53</v>
      </c>
      <c r="K124" s="42">
        <f t="shared" si="9"/>
        <v>0</v>
      </c>
      <c r="L124" s="42">
        <f t="shared" si="10"/>
        <v>0</v>
      </c>
      <c r="M124" s="79">
        <f t="shared" si="11"/>
        <v>19</v>
      </c>
      <c r="N124" s="84">
        <f t="shared" si="12"/>
        <v>22.53</v>
      </c>
      <c r="O124" s="84">
        <f t="shared" si="13"/>
        <v>428.07000000000005</v>
      </c>
    </row>
    <row r="125" spans="1:15" s="4" customFormat="1" ht="24">
      <c r="A125" s="33" t="s">
        <v>5</v>
      </c>
      <c r="B125" s="33">
        <v>72332</v>
      </c>
      <c r="C125" s="33" t="s">
        <v>395</v>
      </c>
      <c r="D125" s="40" t="s">
        <v>132</v>
      </c>
      <c r="E125" s="33" t="s">
        <v>11</v>
      </c>
      <c r="F125" s="33" t="s">
        <v>128</v>
      </c>
      <c r="G125" s="41"/>
      <c r="H125" s="41">
        <f>G125+'7º MEDIÇÃO'!H125</f>
        <v>0</v>
      </c>
      <c r="I125" s="42">
        <v>19.29</v>
      </c>
      <c r="J125" s="42">
        <f t="shared" si="15"/>
        <v>25.08</v>
      </c>
      <c r="K125" s="42">
        <f t="shared" si="9"/>
        <v>0</v>
      </c>
      <c r="L125" s="42">
        <f t="shared" si="10"/>
        <v>0</v>
      </c>
      <c r="M125" s="79">
        <f t="shared" si="11"/>
        <v>11</v>
      </c>
      <c r="N125" s="84">
        <f t="shared" si="12"/>
        <v>25.08</v>
      </c>
      <c r="O125" s="84">
        <f t="shared" si="13"/>
        <v>275.88</v>
      </c>
    </row>
    <row r="126" spans="1:15" s="4" customFormat="1" ht="24">
      <c r="A126" s="33" t="s">
        <v>460</v>
      </c>
      <c r="B126" s="33" t="s">
        <v>478</v>
      </c>
      <c r="C126" s="33" t="s">
        <v>396</v>
      </c>
      <c r="D126" s="40" t="s">
        <v>133</v>
      </c>
      <c r="E126" s="33" t="s">
        <v>11</v>
      </c>
      <c r="F126" s="33" t="s">
        <v>126</v>
      </c>
      <c r="G126" s="41"/>
      <c r="H126" s="41">
        <f>G126+'7º MEDIÇÃO'!H126</f>
        <v>0</v>
      </c>
      <c r="I126" s="42">
        <v>21.25</v>
      </c>
      <c r="J126" s="42">
        <v>27.63</v>
      </c>
      <c r="K126" s="42">
        <f t="shared" si="9"/>
        <v>0</v>
      </c>
      <c r="L126" s="42">
        <f t="shared" si="10"/>
        <v>0</v>
      </c>
      <c r="M126" s="79">
        <f t="shared" si="11"/>
        <v>4</v>
      </c>
      <c r="N126" s="84">
        <f t="shared" si="12"/>
        <v>27.63</v>
      </c>
      <c r="O126" s="84">
        <f t="shared" si="13"/>
        <v>110.52</v>
      </c>
    </row>
    <row r="127" spans="1:15" s="4" customFormat="1" ht="24">
      <c r="A127" s="33" t="s">
        <v>31</v>
      </c>
      <c r="B127" s="33">
        <v>28</v>
      </c>
      <c r="C127" s="33" t="s">
        <v>397</v>
      </c>
      <c r="D127" s="40" t="s">
        <v>134</v>
      </c>
      <c r="E127" s="33" t="s">
        <v>11</v>
      </c>
      <c r="F127" s="33" t="s">
        <v>12</v>
      </c>
      <c r="G127" s="41"/>
      <c r="H127" s="41">
        <f>G127+'7º MEDIÇÃO'!H127</f>
        <v>0</v>
      </c>
      <c r="I127" s="42">
        <v>25.17</v>
      </c>
      <c r="J127" s="42">
        <f>ROUND(I127*1.3,2)</f>
        <v>32.72</v>
      </c>
      <c r="K127" s="42">
        <f t="shared" si="9"/>
        <v>0</v>
      </c>
      <c r="L127" s="42">
        <f t="shared" si="10"/>
        <v>0</v>
      </c>
      <c r="M127" s="79">
        <f t="shared" si="11"/>
        <v>1</v>
      </c>
      <c r="N127" s="84">
        <f t="shared" si="12"/>
        <v>32.72</v>
      </c>
      <c r="O127" s="84">
        <f t="shared" si="13"/>
        <v>32.72</v>
      </c>
    </row>
    <row r="128" spans="1:15" s="4" customFormat="1" ht="24">
      <c r="A128" s="33" t="s">
        <v>5</v>
      </c>
      <c r="B128" s="33" t="s">
        <v>135</v>
      </c>
      <c r="C128" s="33" t="s">
        <v>398</v>
      </c>
      <c r="D128" s="40" t="s">
        <v>136</v>
      </c>
      <c r="E128" s="33" t="s">
        <v>11</v>
      </c>
      <c r="F128" s="33" t="s">
        <v>118</v>
      </c>
      <c r="G128" s="41"/>
      <c r="H128" s="41">
        <f>G128+'7º MEDIÇÃO'!H128</f>
        <v>0</v>
      </c>
      <c r="I128" s="42">
        <v>19.29</v>
      </c>
      <c r="J128" s="42">
        <v>25.08</v>
      </c>
      <c r="K128" s="42">
        <f t="shared" si="9"/>
        <v>0</v>
      </c>
      <c r="L128" s="42">
        <f t="shared" si="10"/>
        <v>0</v>
      </c>
      <c r="M128" s="79">
        <f t="shared" si="11"/>
        <v>2</v>
      </c>
      <c r="N128" s="84">
        <f t="shared" si="12"/>
        <v>25.08</v>
      </c>
      <c r="O128" s="84">
        <f t="shared" si="13"/>
        <v>50.16</v>
      </c>
    </row>
    <row r="129" spans="1:15" s="4" customFormat="1" ht="24" customHeight="1">
      <c r="A129" s="33" t="s">
        <v>480</v>
      </c>
      <c r="B129" s="33" t="s">
        <v>479</v>
      </c>
      <c r="C129" s="33" t="s">
        <v>399</v>
      </c>
      <c r="D129" s="40" t="s">
        <v>137</v>
      </c>
      <c r="E129" s="33" t="s">
        <v>121</v>
      </c>
      <c r="F129" s="33" t="s">
        <v>138</v>
      </c>
      <c r="G129" s="41"/>
      <c r="H129" s="41">
        <f>G129+'7º MEDIÇÃO'!H129</f>
        <v>0</v>
      </c>
      <c r="I129" s="42">
        <v>106.46</v>
      </c>
      <c r="J129" s="42">
        <v>138.4</v>
      </c>
      <c r="K129" s="42">
        <f t="shared" si="9"/>
        <v>0</v>
      </c>
      <c r="L129" s="42">
        <f t="shared" si="10"/>
        <v>0</v>
      </c>
      <c r="M129" s="79">
        <f t="shared" si="11"/>
        <v>37</v>
      </c>
      <c r="N129" s="84">
        <f t="shared" si="12"/>
        <v>138.4</v>
      </c>
      <c r="O129" s="84">
        <f t="shared" si="13"/>
        <v>5120.8</v>
      </c>
    </row>
    <row r="130" spans="1:15" s="4" customFormat="1" ht="15">
      <c r="A130" s="33"/>
      <c r="B130" s="33"/>
      <c r="C130" s="33"/>
      <c r="D130" s="40" t="s">
        <v>489</v>
      </c>
      <c r="E130" s="33"/>
      <c r="F130" s="33"/>
      <c r="G130" s="41"/>
      <c r="H130" s="41">
        <f>G130+'7º MEDIÇÃO'!H130</f>
        <v>0</v>
      </c>
      <c r="I130" s="42"/>
      <c r="J130" s="42"/>
      <c r="K130" s="42"/>
      <c r="L130" s="42">
        <f t="shared" si="10"/>
        <v>0</v>
      </c>
      <c r="M130" s="79">
        <f t="shared" si="11"/>
        <v>0</v>
      </c>
      <c r="N130" s="84">
        <f t="shared" si="12"/>
        <v>0</v>
      </c>
      <c r="O130" s="84">
        <f t="shared" si="13"/>
        <v>0</v>
      </c>
    </row>
    <row r="131" spans="1:15" s="4" customFormat="1" ht="15">
      <c r="A131" s="33"/>
      <c r="B131" s="33"/>
      <c r="C131" s="33"/>
      <c r="D131" s="48" t="s">
        <v>139</v>
      </c>
      <c r="E131" s="33"/>
      <c r="F131" s="33"/>
      <c r="G131" s="41"/>
      <c r="H131" s="41">
        <f>G131+'7º MEDIÇÃO'!H131</f>
        <v>0</v>
      </c>
      <c r="I131" s="42"/>
      <c r="J131" s="42"/>
      <c r="K131" s="42"/>
      <c r="L131" s="42">
        <f t="shared" si="10"/>
        <v>0</v>
      </c>
      <c r="M131" s="79">
        <f t="shared" si="11"/>
        <v>0</v>
      </c>
      <c r="N131" s="84">
        <f t="shared" si="12"/>
        <v>0</v>
      </c>
      <c r="O131" s="84">
        <f t="shared" si="13"/>
        <v>0</v>
      </c>
    </row>
    <row r="132" spans="1:15" s="4" customFormat="1" ht="108">
      <c r="A132" s="33" t="s">
        <v>5</v>
      </c>
      <c r="B132" s="33" t="s">
        <v>284</v>
      </c>
      <c r="C132" s="33" t="s">
        <v>285</v>
      </c>
      <c r="D132" s="40" t="s">
        <v>286</v>
      </c>
      <c r="E132" s="33" t="s">
        <v>11</v>
      </c>
      <c r="F132" s="33" t="s">
        <v>12</v>
      </c>
      <c r="G132" s="41"/>
      <c r="H132" s="41">
        <f>G132+'7º MEDIÇÃO'!H132</f>
        <v>0</v>
      </c>
      <c r="I132" s="42">
        <v>184.36</v>
      </c>
      <c r="J132" s="42">
        <v>239.67</v>
      </c>
      <c r="K132" s="42">
        <f t="shared" si="9"/>
        <v>0</v>
      </c>
      <c r="L132" s="42">
        <f t="shared" si="10"/>
        <v>0</v>
      </c>
      <c r="M132" s="79">
        <f t="shared" si="11"/>
        <v>1</v>
      </c>
      <c r="N132" s="84">
        <f t="shared" si="12"/>
        <v>239.67</v>
      </c>
      <c r="O132" s="84">
        <f t="shared" si="13"/>
        <v>239.67</v>
      </c>
    </row>
    <row r="133" spans="1:15" s="4" customFormat="1" ht="36">
      <c r="A133" s="33" t="s">
        <v>5</v>
      </c>
      <c r="B133" s="33" t="s">
        <v>140</v>
      </c>
      <c r="C133" s="33" t="s">
        <v>400</v>
      </c>
      <c r="D133" s="40" t="s">
        <v>141</v>
      </c>
      <c r="E133" s="33" t="s">
        <v>11</v>
      </c>
      <c r="F133" s="33" t="s">
        <v>12</v>
      </c>
      <c r="G133" s="41"/>
      <c r="H133" s="41">
        <f>G133+'7º MEDIÇÃO'!H133</f>
        <v>0</v>
      </c>
      <c r="I133" s="42">
        <v>112.58</v>
      </c>
      <c r="J133" s="42">
        <v>146.35</v>
      </c>
      <c r="K133" s="42">
        <f t="shared" si="9"/>
        <v>0</v>
      </c>
      <c r="L133" s="42">
        <f t="shared" si="10"/>
        <v>0</v>
      </c>
      <c r="M133" s="79">
        <f t="shared" si="11"/>
        <v>1</v>
      </c>
      <c r="N133" s="84">
        <f t="shared" si="12"/>
        <v>146.35</v>
      </c>
      <c r="O133" s="84">
        <f t="shared" si="13"/>
        <v>146.35</v>
      </c>
    </row>
    <row r="134" spans="1:15" s="4" customFormat="1" ht="36">
      <c r="A134" s="33" t="s">
        <v>5</v>
      </c>
      <c r="B134" s="33" t="s">
        <v>142</v>
      </c>
      <c r="C134" s="33" t="s">
        <v>401</v>
      </c>
      <c r="D134" s="40" t="s">
        <v>143</v>
      </c>
      <c r="E134" s="33" t="s">
        <v>11</v>
      </c>
      <c r="F134" s="33" t="s">
        <v>12</v>
      </c>
      <c r="G134" s="41"/>
      <c r="H134" s="41">
        <f>G134+'7º MEDIÇÃO'!H134</f>
        <v>0</v>
      </c>
      <c r="I134" s="42">
        <v>102.78</v>
      </c>
      <c r="J134" s="42">
        <v>133.61</v>
      </c>
      <c r="K134" s="42">
        <f t="shared" si="9"/>
        <v>0</v>
      </c>
      <c r="L134" s="42">
        <f t="shared" si="10"/>
        <v>0</v>
      </c>
      <c r="M134" s="79">
        <f t="shared" si="11"/>
        <v>1</v>
      </c>
      <c r="N134" s="84">
        <f t="shared" si="12"/>
        <v>133.61</v>
      </c>
      <c r="O134" s="84">
        <f t="shared" si="13"/>
        <v>133.61</v>
      </c>
    </row>
    <row r="135" spans="1:15" s="4" customFormat="1" ht="36">
      <c r="A135" s="33" t="s">
        <v>460</v>
      </c>
      <c r="B135" s="33" t="s">
        <v>481</v>
      </c>
      <c r="C135" s="33" t="s">
        <v>402</v>
      </c>
      <c r="D135" s="40" t="s">
        <v>482</v>
      </c>
      <c r="E135" s="33" t="s">
        <v>11</v>
      </c>
      <c r="F135" s="33" t="s">
        <v>12</v>
      </c>
      <c r="G135" s="41"/>
      <c r="H135" s="41">
        <f>G135+'7º MEDIÇÃO'!H135</f>
        <v>0</v>
      </c>
      <c r="I135" s="42">
        <v>104.12</v>
      </c>
      <c r="J135" s="42">
        <v>135.35</v>
      </c>
      <c r="K135" s="42">
        <f t="shared" si="9"/>
        <v>0</v>
      </c>
      <c r="L135" s="42">
        <f t="shared" si="10"/>
        <v>0</v>
      </c>
      <c r="M135" s="79">
        <f t="shared" si="11"/>
        <v>1</v>
      </c>
      <c r="N135" s="84">
        <f t="shared" si="12"/>
        <v>135.35</v>
      </c>
      <c r="O135" s="84">
        <f t="shared" si="13"/>
        <v>135.35</v>
      </c>
    </row>
    <row r="136" spans="1:15" s="4" customFormat="1" ht="15">
      <c r="A136" s="33"/>
      <c r="B136" s="33"/>
      <c r="C136" s="33"/>
      <c r="D136" s="40" t="s">
        <v>489</v>
      </c>
      <c r="E136" s="33"/>
      <c r="F136" s="33"/>
      <c r="G136" s="41"/>
      <c r="H136" s="41">
        <f>G136+'7º MEDIÇÃO'!H136</f>
        <v>0</v>
      </c>
      <c r="I136" s="42"/>
      <c r="J136" s="42"/>
      <c r="K136" s="42"/>
      <c r="L136" s="42">
        <f t="shared" si="10"/>
        <v>0</v>
      </c>
      <c r="M136" s="79">
        <f t="shared" si="11"/>
        <v>0</v>
      </c>
      <c r="N136" s="84">
        <f t="shared" si="12"/>
        <v>0</v>
      </c>
      <c r="O136" s="84">
        <f t="shared" si="13"/>
        <v>0</v>
      </c>
    </row>
    <row r="137" spans="1:15" s="2" customFormat="1" ht="15">
      <c r="A137" s="360" t="s">
        <v>144</v>
      </c>
      <c r="B137" s="360"/>
      <c r="C137" s="360"/>
      <c r="D137" s="360"/>
      <c r="E137" s="360"/>
      <c r="F137" s="33"/>
      <c r="G137" s="41"/>
      <c r="H137" s="41">
        <f>G137+'7º MEDIÇÃO'!H137</f>
        <v>0</v>
      </c>
      <c r="I137" s="42"/>
      <c r="J137" s="42"/>
      <c r="K137" s="42"/>
      <c r="L137" s="42">
        <f t="shared" si="10"/>
        <v>0</v>
      </c>
      <c r="M137" s="79">
        <f t="shared" si="11"/>
        <v>0</v>
      </c>
      <c r="N137" s="84">
        <f t="shared" si="12"/>
        <v>0</v>
      </c>
      <c r="O137" s="84">
        <f t="shared" si="13"/>
        <v>0</v>
      </c>
    </row>
    <row r="138" spans="1:15" s="2" customFormat="1" ht="108">
      <c r="A138" s="33" t="s">
        <v>5</v>
      </c>
      <c r="B138" s="33" t="s">
        <v>284</v>
      </c>
      <c r="C138" s="33" t="s">
        <v>287</v>
      </c>
      <c r="D138" s="40" t="s">
        <v>286</v>
      </c>
      <c r="E138" s="33" t="s">
        <v>11</v>
      </c>
      <c r="F138" s="33" t="s">
        <v>118</v>
      </c>
      <c r="G138" s="41"/>
      <c r="H138" s="41">
        <f>G138+'7º MEDIÇÃO'!H138</f>
        <v>0</v>
      </c>
      <c r="I138" s="42">
        <v>184.36</v>
      </c>
      <c r="J138" s="42">
        <v>239.67</v>
      </c>
      <c r="K138" s="42">
        <f t="shared" si="9"/>
        <v>0</v>
      </c>
      <c r="L138" s="42">
        <f t="shared" si="10"/>
        <v>0</v>
      </c>
      <c r="M138" s="79">
        <f t="shared" si="11"/>
        <v>2</v>
      </c>
      <c r="N138" s="84">
        <f t="shared" si="12"/>
        <v>239.67</v>
      </c>
      <c r="O138" s="84">
        <f t="shared" si="13"/>
        <v>479.34</v>
      </c>
    </row>
    <row r="139" spans="1:15" s="4" customFormat="1" ht="24">
      <c r="A139" s="33" t="s">
        <v>31</v>
      </c>
      <c r="B139" s="33">
        <v>20</v>
      </c>
      <c r="C139" s="33" t="s">
        <v>403</v>
      </c>
      <c r="D139" s="40" t="s">
        <v>145</v>
      </c>
      <c r="E139" s="33" t="s">
        <v>11</v>
      </c>
      <c r="F139" s="33" t="s">
        <v>118</v>
      </c>
      <c r="G139" s="41"/>
      <c r="H139" s="41">
        <f>G139+'7º MEDIÇÃO'!H139</f>
        <v>0</v>
      </c>
      <c r="I139" s="42">
        <v>29.09</v>
      </c>
      <c r="J139" s="42">
        <v>37.82</v>
      </c>
      <c r="K139" s="42">
        <f t="shared" si="9"/>
        <v>0</v>
      </c>
      <c r="L139" s="42">
        <f t="shared" si="10"/>
        <v>0</v>
      </c>
      <c r="M139" s="79">
        <f t="shared" si="11"/>
        <v>2</v>
      </c>
      <c r="N139" s="84">
        <f t="shared" si="12"/>
        <v>37.82</v>
      </c>
      <c r="O139" s="84">
        <f t="shared" si="13"/>
        <v>75.64</v>
      </c>
    </row>
    <row r="140" spans="1:15" s="4" customFormat="1" ht="36">
      <c r="A140" s="33" t="s">
        <v>460</v>
      </c>
      <c r="B140" s="33" t="s">
        <v>481</v>
      </c>
      <c r="C140" s="33" t="s">
        <v>404</v>
      </c>
      <c r="D140" s="40" t="s">
        <v>482</v>
      </c>
      <c r="E140" s="33" t="s">
        <v>11</v>
      </c>
      <c r="F140" s="33" t="s">
        <v>116</v>
      </c>
      <c r="G140" s="41"/>
      <c r="H140" s="41">
        <f>G140+'7º MEDIÇÃO'!H140</f>
        <v>0</v>
      </c>
      <c r="I140" s="42">
        <v>104.12</v>
      </c>
      <c r="J140" s="42">
        <v>135.35</v>
      </c>
      <c r="K140" s="42">
        <f t="shared" si="9"/>
        <v>0</v>
      </c>
      <c r="L140" s="42">
        <f t="shared" si="10"/>
        <v>0</v>
      </c>
      <c r="M140" s="79">
        <f t="shared" si="11"/>
        <v>3</v>
      </c>
      <c r="N140" s="84">
        <f t="shared" si="12"/>
        <v>135.35</v>
      </c>
      <c r="O140" s="84">
        <f t="shared" si="13"/>
        <v>406.04999999999995</v>
      </c>
    </row>
    <row r="141" spans="1:15" s="2" customFormat="1" ht="36">
      <c r="A141" s="33" t="s">
        <v>5</v>
      </c>
      <c r="B141" s="33" t="s">
        <v>142</v>
      </c>
      <c r="C141" s="33" t="s">
        <v>405</v>
      </c>
      <c r="D141" s="40" t="s">
        <v>146</v>
      </c>
      <c r="E141" s="33" t="s">
        <v>11</v>
      </c>
      <c r="F141" s="33" t="s">
        <v>118</v>
      </c>
      <c r="G141" s="41"/>
      <c r="H141" s="41">
        <f>G141+'7º MEDIÇÃO'!H141</f>
        <v>0</v>
      </c>
      <c r="I141" s="42">
        <v>63.58</v>
      </c>
      <c r="J141" s="42">
        <v>82.65</v>
      </c>
      <c r="K141" s="42">
        <f t="shared" si="9"/>
        <v>0</v>
      </c>
      <c r="L141" s="42">
        <f t="shared" si="10"/>
        <v>0</v>
      </c>
      <c r="M141" s="79">
        <f t="shared" si="11"/>
        <v>2</v>
      </c>
      <c r="N141" s="84">
        <f t="shared" si="12"/>
        <v>82.65</v>
      </c>
      <c r="O141" s="84">
        <f t="shared" si="13"/>
        <v>165.3</v>
      </c>
    </row>
    <row r="142" spans="1:15" s="2" customFormat="1" ht="36">
      <c r="A142" s="33" t="s">
        <v>5</v>
      </c>
      <c r="B142" s="33" t="s">
        <v>147</v>
      </c>
      <c r="C142" s="33" t="s">
        <v>406</v>
      </c>
      <c r="D142" s="40" t="s">
        <v>148</v>
      </c>
      <c r="E142" s="33" t="s">
        <v>11</v>
      </c>
      <c r="F142" s="33" t="s">
        <v>149</v>
      </c>
      <c r="G142" s="41"/>
      <c r="H142" s="41">
        <f>G142+'7º MEDIÇÃO'!H142</f>
        <v>0</v>
      </c>
      <c r="I142" s="42">
        <v>19.48</v>
      </c>
      <c r="J142" s="42">
        <v>25.32</v>
      </c>
      <c r="K142" s="42">
        <f t="shared" si="9"/>
        <v>0</v>
      </c>
      <c r="L142" s="42">
        <f t="shared" si="10"/>
        <v>0</v>
      </c>
      <c r="M142" s="79">
        <f t="shared" si="11"/>
        <v>10</v>
      </c>
      <c r="N142" s="84">
        <f t="shared" si="12"/>
        <v>25.32</v>
      </c>
      <c r="O142" s="84">
        <f t="shared" si="13"/>
        <v>253.2</v>
      </c>
    </row>
    <row r="143" spans="1:15" s="2" customFormat="1" ht="36">
      <c r="A143" s="33" t="s">
        <v>5</v>
      </c>
      <c r="B143" s="33" t="s">
        <v>150</v>
      </c>
      <c r="C143" s="33" t="s">
        <v>407</v>
      </c>
      <c r="D143" s="40" t="s">
        <v>151</v>
      </c>
      <c r="E143" s="33" t="s">
        <v>11</v>
      </c>
      <c r="F143" s="33" t="s">
        <v>149</v>
      </c>
      <c r="G143" s="41"/>
      <c r="H143" s="41">
        <f>G143+'7º MEDIÇÃO'!H143</f>
        <v>0</v>
      </c>
      <c r="I143" s="42">
        <v>22.42</v>
      </c>
      <c r="J143" s="42">
        <v>29.14</v>
      </c>
      <c r="K143" s="42">
        <f t="shared" si="9"/>
        <v>0</v>
      </c>
      <c r="L143" s="42">
        <f t="shared" si="10"/>
        <v>0</v>
      </c>
      <c r="M143" s="79">
        <f t="shared" si="11"/>
        <v>10</v>
      </c>
      <c r="N143" s="84">
        <f t="shared" si="12"/>
        <v>29.14</v>
      </c>
      <c r="O143" s="84">
        <f t="shared" si="13"/>
        <v>291.4</v>
      </c>
    </row>
    <row r="144" spans="1:15" s="2" customFormat="1" ht="24">
      <c r="A144" s="33" t="s">
        <v>5</v>
      </c>
      <c r="B144" s="33" t="s">
        <v>152</v>
      </c>
      <c r="C144" s="33" t="s">
        <v>408</v>
      </c>
      <c r="D144" s="40" t="s">
        <v>153</v>
      </c>
      <c r="E144" s="33" t="s">
        <v>11</v>
      </c>
      <c r="F144" s="33" t="s">
        <v>154</v>
      </c>
      <c r="G144" s="41"/>
      <c r="H144" s="41">
        <f>G144+'7º MEDIÇÃO'!H144</f>
        <v>0</v>
      </c>
      <c r="I144" s="42">
        <v>39.93</v>
      </c>
      <c r="J144" s="42">
        <v>46.98</v>
      </c>
      <c r="K144" s="42">
        <f aca="true" t="shared" si="16" ref="K144:K207">J144*G144</f>
        <v>0</v>
      </c>
      <c r="L144" s="42">
        <f aca="true" t="shared" si="17" ref="L144:L207">H144*J144</f>
        <v>0</v>
      </c>
      <c r="M144" s="79">
        <f aca="true" t="shared" si="18" ref="M144:M207">F144-H144</f>
        <v>5</v>
      </c>
      <c r="N144" s="84">
        <f aca="true" t="shared" si="19" ref="N144:N207">J144</f>
        <v>46.98</v>
      </c>
      <c r="O144" s="84">
        <f aca="true" t="shared" si="20" ref="O144:O207">M144*N144</f>
        <v>234.89999999999998</v>
      </c>
    </row>
    <row r="145" spans="1:15" s="2" customFormat="1" ht="15">
      <c r="A145" s="33"/>
      <c r="B145" s="33"/>
      <c r="C145" s="33"/>
      <c r="D145" s="40"/>
      <c r="E145" s="33"/>
      <c r="F145" s="33"/>
      <c r="G145" s="41"/>
      <c r="H145" s="41">
        <f>G145+'7º MEDIÇÃO'!H145</f>
        <v>0</v>
      </c>
      <c r="I145" s="42"/>
      <c r="J145" s="42"/>
      <c r="K145" s="42"/>
      <c r="L145" s="42">
        <f t="shared" si="17"/>
        <v>0</v>
      </c>
      <c r="M145" s="79">
        <f t="shared" si="18"/>
        <v>0</v>
      </c>
      <c r="N145" s="84">
        <f t="shared" si="19"/>
        <v>0</v>
      </c>
      <c r="O145" s="84">
        <f t="shared" si="20"/>
        <v>0</v>
      </c>
    </row>
    <row r="146" spans="1:15" s="2" customFormat="1" ht="30" customHeight="1">
      <c r="A146" s="33"/>
      <c r="B146" s="33"/>
      <c r="C146" s="33"/>
      <c r="D146" s="48" t="s">
        <v>155</v>
      </c>
      <c r="E146" s="33"/>
      <c r="F146" s="33"/>
      <c r="G146" s="41"/>
      <c r="H146" s="41">
        <f>G146+'7º MEDIÇÃO'!H146</f>
        <v>0</v>
      </c>
      <c r="I146" s="42"/>
      <c r="J146" s="42"/>
      <c r="K146" s="42"/>
      <c r="L146" s="42">
        <f t="shared" si="17"/>
        <v>0</v>
      </c>
      <c r="M146" s="79">
        <f t="shared" si="18"/>
        <v>0</v>
      </c>
      <c r="N146" s="84">
        <f t="shared" si="19"/>
        <v>0</v>
      </c>
      <c r="O146" s="84">
        <f t="shared" si="20"/>
        <v>0</v>
      </c>
    </row>
    <row r="147" spans="1:15" s="4" customFormat="1" ht="24">
      <c r="A147" s="33" t="s">
        <v>460</v>
      </c>
      <c r="B147" s="33" t="s">
        <v>484</v>
      </c>
      <c r="C147" s="33" t="s">
        <v>409</v>
      </c>
      <c r="D147" s="40" t="s">
        <v>156</v>
      </c>
      <c r="E147" s="33" t="s">
        <v>11</v>
      </c>
      <c r="F147" s="33" t="s">
        <v>157</v>
      </c>
      <c r="G147" s="41"/>
      <c r="H147" s="41">
        <f>G147+'7º MEDIÇÃO'!H147</f>
        <v>0</v>
      </c>
      <c r="I147" s="42">
        <v>59.31</v>
      </c>
      <c r="J147" s="42">
        <v>77.1</v>
      </c>
      <c r="K147" s="42">
        <f t="shared" si="16"/>
        <v>0</v>
      </c>
      <c r="L147" s="42">
        <f t="shared" si="17"/>
        <v>0</v>
      </c>
      <c r="M147" s="79">
        <f t="shared" si="18"/>
        <v>12</v>
      </c>
      <c r="N147" s="84">
        <f t="shared" si="19"/>
        <v>77.1</v>
      </c>
      <c r="O147" s="84">
        <f t="shared" si="20"/>
        <v>925.1999999999999</v>
      </c>
    </row>
    <row r="148" spans="1:15" s="4" customFormat="1" ht="36">
      <c r="A148" s="33" t="s">
        <v>460</v>
      </c>
      <c r="B148" s="33" t="s">
        <v>483</v>
      </c>
      <c r="C148" s="33" t="s">
        <v>410</v>
      </c>
      <c r="D148" s="40" t="s">
        <v>158</v>
      </c>
      <c r="E148" s="33" t="s">
        <v>121</v>
      </c>
      <c r="F148" s="33" t="s">
        <v>157</v>
      </c>
      <c r="G148" s="41"/>
      <c r="H148" s="41">
        <f>G148+'7º MEDIÇÃO'!H148</f>
        <v>0</v>
      </c>
      <c r="I148" s="42">
        <v>64.37</v>
      </c>
      <c r="J148" s="42">
        <v>83.68</v>
      </c>
      <c r="K148" s="42">
        <f t="shared" si="16"/>
        <v>0</v>
      </c>
      <c r="L148" s="42">
        <f t="shared" si="17"/>
        <v>0</v>
      </c>
      <c r="M148" s="79">
        <f t="shared" si="18"/>
        <v>12</v>
      </c>
      <c r="N148" s="84">
        <f t="shared" si="19"/>
        <v>83.68</v>
      </c>
      <c r="O148" s="84">
        <f t="shared" si="20"/>
        <v>1004.1600000000001</v>
      </c>
    </row>
    <row r="149" spans="1:15" s="4" customFormat="1" ht="36">
      <c r="A149" s="33" t="s">
        <v>460</v>
      </c>
      <c r="B149" s="33" t="s">
        <v>486</v>
      </c>
      <c r="C149" s="33" t="s">
        <v>288</v>
      </c>
      <c r="D149" s="40" t="s">
        <v>289</v>
      </c>
      <c r="E149" s="33" t="s">
        <v>121</v>
      </c>
      <c r="F149" s="33" t="s">
        <v>157</v>
      </c>
      <c r="G149" s="41"/>
      <c r="H149" s="41">
        <f>G149+'7º MEDIÇÃO'!H149</f>
        <v>0</v>
      </c>
      <c r="I149" s="42">
        <v>12.82</v>
      </c>
      <c r="J149" s="42">
        <v>16.66</v>
      </c>
      <c r="K149" s="42">
        <f t="shared" si="16"/>
        <v>0</v>
      </c>
      <c r="L149" s="42">
        <f t="shared" si="17"/>
        <v>0</v>
      </c>
      <c r="M149" s="79">
        <f t="shared" si="18"/>
        <v>12</v>
      </c>
      <c r="N149" s="84">
        <f t="shared" si="19"/>
        <v>16.66</v>
      </c>
      <c r="O149" s="84">
        <f t="shared" si="20"/>
        <v>199.92000000000002</v>
      </c>
    </row>
    <row r="150" spans="1:15" s="4" customFormat="1" ht="24">
      <c r="A150" s="33" t="s">
        <v>460</v>
      </c>
      <c r="B150" s="33" t="s">
        <v>485</v>
      </c>
      <c r="C150" s="33" t="s">
        <v>411</v>
      </c>
      <c r="D150" s="40" t="s">
        <v>159</v>
      </c>
      <c r="E150" s="33" t="s">
        <v>121</v>
      </c>
      <c r="F150" s="33" t="s">
        <v>160</v>
      </c>
      <c r="G150" s="41"/>
      <c r="H150" s="41">
        <f>G150+'7º MEDIÇÃO'!H150</f>
        <v>0</v>
      </c>
      <c r="I150" s="42">
        <v>59.47</v>
      </c>
      <c r="J150" s="42">
        <v>77.31</v>
      </c>
      <c r="K150" s="42">
        <f t="shared" si="16"/>
        <v>0</v>
      </c>
      <c r="L150" s="42">
        <f t="shared" si="17"/>
        <v>0</v>
      </c>
      <c r="M150" s="79">
        <f t="shared" si="18"/>
        <v>9</v>
      </c>
      <c r="N150" s="84">
        <f t="shared" si="19"/>
        <v>77.31</v>
      </c>
      <c r="O150" s="84">
        <f t="shared" si="20"/>
        <v>695.79</v>
      </c>
    </row>
    <row r="151" spans="1:15" s="4" customFormat="1" ht="48">
      <c r="A151" s="33" t="s">
        <v>460</v>
      </c>
      <c r="B151" s="33" t="s">
        <v>487</v>
      </c>
      <c r="C151" s="33" t="s">
        <v>290</v>
      </c>
      <c r="D151" s="40" t="s">
        <v>291</v>
      </c>
      <c r="E151" s="33" t="s">
        <v>11</v>
      </c>
      <c r="F151" s="33" t="s">
        <v>12</v>
      </c>
      <c r="G151" s="41"/>
      <c r="H151" s="41">
        <f>G151+'7º MEDIÇÃO'!H151</f>
        <v>0</v>
      </c>
      <c r="I151" s="42">
        <v>2283.33</v>
      </c>
      <c r="J151" s="42">
        <v>2968.33</v>
      </c>
      <c r="K151" s="42">
        <f t="shared" si="16"/>
        <v>0</v>
      </c>
      <c r="L151" s="42">
        <f t="shared" si="17"/>
        <v>0</v>
      </c>
      <c r="M151" s="79">
        <f t="shared" si="18"/>
        <v>1</v>
      </c>
      <c r="N151" s="84">
        <f t="shared" si="19"/>
        <v>2968.33</v>
      </c>
      <c r="O151" s="84">
        <f t="shared" si="20"/>
        <v>2968.33</v>
      </c>
    </row>
    <row r="152" spans="1:15" s="4" customFormat="1" ht="24">
      <c r="A152" s="33" t="s">
        <v>31</v>
      </c>
      <c r="B152" s="33">
        <v>162</v>
      </c>
      <c r="C152" s="33" t="s">
        <v>412</v>
      </c>
      <c r="D152" s="40" t="s">
        <v>161</v>
      </c>
      <c r="E152" s="33" t="s">
        <v>11</v>
      </c>
      <c r="F152" s="33" t="s">
        <v>12</v>
      </c>
      <c r="G152" s="41"/>
      <c r="H152" s="41">
        <f>G152+'7º MEDIÇÃO'!H152</f>
        <v>0</v>
      </c>
      <c r="I152" s="42">
        <v>911.33</v>
      </c>
      <c r="J152" s="42">
        <f>ROUND(I152*1.3,2)</f>
        <v>1184.73</v>
      </c>
      <c r="K152" s="42">
        <f t="shared" si="16"/>
        <v>0</v>
      </c>
      <c r="L152" s="42">
        <f t="shared" si="17"/>
        <v>0</v>
      </c>
      <c r="M152" s="79">
        <f t="shared" si="18"/>
        <v>1</v>
      </c>
      <c r="N152" s="84">
        <f t="shared" si="19"/>
        <v>1184.73</v>
      </c>
      <c r="O152" s="84">
        <f t="shared" si="20"/>
        <v>1184.73</v>
      </c>
    </row>
    <row r="153" spans="1:15" s="4" customFormat="1" ht="24">
      <c r="A153" s="33" t="s">
        <v>31</v>
      </c>
      <c r="B153" s="33">
        <v>176</v>
      </c>
      <c r="C153" s="33" t="s">
        <v>413</v>
      </c>
      <c r="D153" s="40" t="s">
        <v>162</v>
      </c>
      <c r="E153" s="33" t="s">
        <v>11</v>
      </c>
      <c r="F153" s="33" t="s">
        <v>12</v>
      </c>
      <c r="G153" s="41"/>
      <c r="H153" s="41">
        <f>G153+'7º MEDIÇÃO'!H153</f>
        <v>0</v>
      </c>
      <c r="I153" s="42">
        <v>911.33</v>
      </c>
      <c r="J153" s="42">
        <f>ROUND(I153*1.3,2)</f>
        <v>1184.73</v>
      </c>
      <c r="K153" s="42">
        <f t="shared" si="16"/>
        <v>0</v>
      </c>
      <c r="L153" s="42">
        <f t="shared" si="17"/>
        <v>0</v>
      </c>
      <c r="M153" s="79">
        <f t="shared" si="18"/>
        <v>1</v>
      </c>
      <c r="N153" s="84">
        <f t="shared" si="19"/>
        <v>1184.73</v>
      </c>
      <c r="O153" s="84">
        <f t="shared" si="20"/>
        <v>1184.73</v>
      </c>
    </row>
    <row r="154" spans="1:15" s="4" customFormat="1" ht="24">
      <c r="A154" s="33" t="s">
        <v>460</v>
      </c>
      <c r="B154" s="33" t="s">
        <v>488</v>
      </c>
      <c r="C154" s="33" t="s">
        <v>414</v>
      </c>
      <c r="D154" s="40" t="s">
        <v>163</v>
      </c>
      <c r="E154" s="33" t="s">
        <v>11</v>
      </c>
      <c r="F154" s="33" t="s">
        <v>118</v>
      </c>
      <c r="G154" s="41"/>
      <c r="H154" s="41">
        <f>G154+'7º MEDIÇÃO'!H154</f>
        <v>0</v>
      </c>
      <c r="I154" s="42">
        <v>8.35</v>
      </c>
      <c r="J154" s="42">
        <v>10.85</v>
      </c>
      <c r="K154" s="42">
        <f t="shared" si="16"/>
        <v>0</v>
      </c>
      <c r="L154" s="42">
        <f t="shared" si="17"/>
        <v>0</v>
      </c>
      <c r="M154" s="79">
        <f t="shared" si="18"/>
        <v>2</v>
      </c>
      <c r="N154" s="84">
        <f t="shared" si="19"/>
        <v>10.85</v>
      </c>
      <c r="O154" s="84">
        <f t="shared" si="20"/>
        <v>21.7</v>
      </c>
    </row>
    <row r="155" spans="1:15" s="4" customFormat="1" ht="36">
      <c r="A155" s="33" t="s">
        <v>460</v>
      </c>
      <c r="B155" s="33" t="s">
        <v>483</v>
      </c>
      <c r="C155" s="33" t="s">
        <v>415</v>
      </c>
      <c r="D155" s="40" t="s">
        <v>164</v>
      </c>
      <c r="E155" s="33" t="s">
        <v>121</v>
      </c>
      <c r="F155" s="33" t="s">
        <v>118</v>
      </c>
      <c r="G155" s="41"/>
      <c r="H155" s="41">
        <f>G155+'7º MEDIÇÃO'!H155</f>
        <v>0</v>
      </c>
      <c r="I155" s="42">
        <v>50.59</v>
      </c>
      <c r="J155" s="42">
        <v>65.77</v>
      </c>
      <c r="K155" s="42">
        <f t="shared" si="16"/>
        <v>0</v>
      </c>
      <c r="L155" s="42">
        <f t="shared" si="17"/>
        <v>0</v>
      </c>
      <c r="M155" s="79">
        <f t="shared" si="18"/>
        <v>2</v>
      </c>
      <c r="N155" s="84">
        <f t="shared" si="19"/>
        <v>65.77</v>
      </c>
      <c r="O155" s="84">
        <f t="shared" si="20"/>
        <v>131.54</v>
      </c>
    </row>
    <row r="156" spans="1:15" s="2" customFormat="1" ht="24">
      <c r="A156" s="33" t="s">
        <v>5</v>
      </c>
      <c r="B156" s="33">
        <v>73749</v>
      </c>
      <c r="C156" s="33" t="s">
        <v>416</v>
      </c>
      <c r="D156" s="40" t="s">
        <v>165</v>
      </c>
      <c r="E156" s="33" t="s">
        <v>11</v>
      </c>
      <c r="F156" s="33" t="s">
        <v>12</v>
      </c>
      <c r="G156" s="41"/>
      <c r="H156" s="41">
        <f>G156+'7º MEDIÇÃO'!H156</f>
        <v>0</v>
      </c>
      <c r="I156" s="42">
        <v>120.66</v>
      </c>
      <c r="J156" s="42">
        <v>156.86</v>
      </c>
      <c r="K156" s="42">
        <f t="shared" si="16"/>
        <v>0</v>
      </c>
      <c r="L156" s="42">
        <f t="shared" si="17"/>
        <v>0</v>
      </c>
      <c r="M156" s="79">
        <f t="shared" si="18"/>
        <v>1</v>
      </c>
      <c r="N156" s="84">
        <f t="shared" si="19"/>
        <v>156.86</v>
      </c>
      <c r="O156" s="84">
        <f t="shared" si="20"/>
        <v>156.86</v>
      </c>
    </row>
    <row r="157" spans="1:15" s="2" customFormat="1" ht="48">
      <c r="A157" s="33" t="s">
        <v>5</v>
      </c>
      <c r="B157" s="33" t="s">
        <v>458</v>
      </c>
      <c r="C157" s="33" t="s">
        <v>292</v>
      </c>
      <c r="D157" s="40" t="s">
        <v>293</v>
      </c>
      <c r="E157" s="33" t="s">
        <v>11</v>
      </c>
      <c r="F157" s="33" t="s">
        <v>116</v>
      </c>
      <c r="G157" s="41"/>
      <c r="H157" s="41">
        <f>G157+'7º MEDIÇÃO'!H157</f>
        <v>0</v>
      </c>
      <c r="I157" s="42">
        <v>135.95</v>
      </c>
      <c r="J157" s="42">
        <v>176.74</v>
      </c>
      <c r="K157" s="42">
        <f t="shared" si="16"/>
        <v>0</v>
      </c>
      <c r="L157" s="42">
        <f t="shared" si="17"/>
        <v>0</v>
      </c>
      <c r="M157" s="79">
        <f t="shared" si="18"/>
        <v>3</v>
      </c>
      <c r="N157" s="84">
        <f t="shared" si="19"/>
        <v>176.74</v>
      </c>
      <c r="O157" s="84">
        <f t="shared" si="20"/>
        <v>530.22</v>
      </c>
    </row>
    <row r="158" spans="1:15" s="2" customFormat="1" ht="15">
      <c r="A158" s="33"/>
      <c r="B158" s="33"/>
      <c r="C158" s="33"/>
      <c r="D158" s="40"/>
      <c r="E158" s="33"/>
      <c r="F158" s="33"/>
      <c r="G158" s="41"/>
      <c r="H158" s="41">
        <f>G158+'7º MEDIÇÃO'!H158</f>
        <v>0</v>
      </c>
      <c r="I158" s="42"/>
      <c r="J158" s="42"/>
      <c r="K158" s="42"/>
      <c r="L158" s="42">
        <f t="shared" si="17"/>
        <v>0</v>
      </c>
      <c r="M158" s="79">
        <f t="shared" si="18"/>
        <v>0</v>
      </c>
      <c r="N158" s="84">
        <f t="shared" si="19"/>
        <v>0</v>
      </c>
      <c r="O158" s="84">
        <f t="shared" si="20"/>
        <v>0</v>
      </c>
    </row>
    <row r="159" spans="1:16" s="2" customFormat="1" ht="15">
      <c r="A159" s="34"/>
      <c r="B159" s="34"/>
      <c r="C159" s="43">
        <v>10</v>
      </c>
      <c r="D159" s="44" t="s">
        <v>166</v>
      </c>
      <c r="E159" s="34"/>
      <c r="F159" s="34"/>
      <c r="G159" s="45"/>
      <c r="H159" s="41">
        <f>G159+'7º MEDIÇÃO'!H159</f>
        <v>0</v>
      </c>
      <c r="I159" s="46"/>
      <c r="J159" s="46"/>
      <c r="K159" s="42"/>
      <c r="L159" s="42">
        <f t="shared" si="17"/>
        <v>0</v>
      </c>
      <c r="M159" s="79">
        <f t="shared" si="18"/>
        <v>0</v>
      </c>
      <c r="N159" s="84">
        <f t="shared" si="19"/>
        <v>0</v>
      </c>
      <c r="O159" s="84">
        <f t="shared" si="20"/>
        <v>0</v>
      </c>
      <c r="P159" s="101">
        <f>SUM(O159:O193)</f>
        <v>77040.9235</v>
      </c>
    </row>
    <row r="160" spans="1:15" s="2" customFormat="1" ht="15">
      <c r="A160" s="34"/>
      <c r="B160" s="34"/>
      <c r="C160" s="37"/>
      <c r="D160" s="44" t="s">
        <v>167</v>
      </c>
      <c r="E160" s="34"/>
      <c r="F160" s="34"/>
      <c r="G160" s="45"/>
      <c r="H160" s="41">
        <f>G160+'7º MEDIÇÃO'!H160</f>
        <v>0</v>
      </c>
      <c r="I160" s="46"/>
      <c r="J160" s="46"/>
      <c r="K160" s="42"/>
      <c r="L160" s="42">
        <f t="shared" si="17"/>
        <v>0</v>
      </c>
      <c r="M160" s="79">
        <f t="shared" si="18"/>
        <v>0</v>
      </c>
      <c r="N160" s="84">
        <f t="shared" si="19"/>
        <v>0</v>
      </c>
      <c r="O160" s="84">
        <f t="shared" si="20"/>
        <v>0</v>
      </c>
    </row>
    <row r="161" spans="1:15" s="2" customFormat="1" ht="60">
      <c r="A161" s="33" t="s">
        <v>5</v>
      </c>
      <c r="B161" s="33">
        <v>6021</v>
      </c>
      <c r="C161" s="33" t="s">
        <v>417</v>
      </c>
      <c r="D161" s="40" t="s">
        <v>294</v>
      </c>
      <c r="E161" s="33" t="s">
        <v>11</v>
      </c>
      <c r="F161" s="33" t="s">
        <v>116</v>
      </c>
      <c r="G161" s="41"/>
      <c r="H161" s="41">
        <f>G161+'7º MEDIÇÃO'!H161</f>
        <v>0</v>
      </c>
      <c r="I161" s="42">
        <v>127.79</v>
      </c>
      <c r="J161" s="42">
        <f>ROUND(I161*1.3,2)</f>
        <v>166.13</v>
      </c>
      <c r="K161" s="42">
        <f t="shared" si="16"/>
        <v>0</v>
      </c>
      <c r="L161" s="42">
        <f t="shared" si="17"/>
        <v>0</v>
      </c>
      <c r="M161" s="79">
        <f t="shared" si="18"/>
        <v>3</v>
      </c>
      <c r="N161" s="84">
        <f t="shared" si="19"/>
        <v>166.13</v>
      </c>
      <c r="O161" s="84">
        <f t="shared" si="20"/>
        <v>498.39</v>
      </c>
    </row>
    <row r="162" spans="1:15" s="2" customFormat="1" ht="60">
      <c r="A162" s="33" t="s">
        <v>460</v>
      </c>
      <c r="B162" s="33" t="s">
        <v>490</v>
      </c>
      <c r="C162" s="33" t="s">
        <v>418</v>
      </c>
      <c r="D162" s="40" t="s">
        <v>295</v>
      </c>
      <c r="E162" s="33" t="s">
        <v>11</v>
      </c>
      <c r="F162" s="33" t="s">
        <v>126</v>
      </c>
      <c r="G162" s="41"/>
      <c r="H162" s="41">
        <f>G162+'7º MEDIÇÃO'!H162</f>
        <v>0</v>
      </c>
      <c r="I162" s="42">
        <v>304.19</v>
      </c>
      <c r="J162" s="42">
        <f aca="true" t="shared" si="21" ref="J162:J207">ROUND(I162*1.3,2)</f>
        <v>395.45</v>
      </c>
      <c r="K162" s="42">
        <f t="shared" si="16"/>
        <v>0</v>
      </c>
      <c r="L162" s="42">
        <f t="shared" si="17"/>
        <v>0</v>
      </c>
      <c r="M162" s="79">
        <f t="shared" si="18"/>
        <v>4</v>
      </c>
      <c r="N162" s="84">
        <f t="shared" si="19"/>
        <v>395.45</v>
      </c>
      <c r="O162" s="84">
        <f t="shared" si="20"/>
        <v>1581.8</v>
      </c>
    </row>
    <row r="163" spans="1:15" s="2" customFormat="1" ht="24">
      <c r="A163" s="33" t="s">
        <v>460</v>
      </c>
      <c r="B163" s="33" t="s">
        <v>491</v>
      </c>
      <c r="C163" s="33" t="s">
        <v>419</v>
      </c>
      <c r="D163" s="40" t="s">
        <v>168</v>
      </c>
      <c r="E163" s="33" t="s">
        <v>11</v>
      </c>
      <c r="F163" s="33" t="s">
        <v>169</v>
      </c>
      <c r="G163" s="41"/>
      <c r="H163" s="41">
        <f>G163+'7º MEDIÇÃO'!H163</f>
        <v>0</v>
      </c>
      <c r="I163" s="42">
        <v>39.38</v>
      </c>
      <c r="J163" s="42">
        <f t="shared" si="21"/>
        <v>51.19</v>
      </c>
      <c r="K163" s="42">
        <f t="shared" si="16"/>
        <v>0</v>
      </c>
      <c r="L163" s="42">
        <f t="shared" si="17"/>
        <v>0</v>
      </c>
      <c r="M163" s="79">
        <f t="shared" si="18"/>
        <v>7</v>
      </c>
      <c r="N163" s="84">
        <f t="shared" si="19"/>
        <v>51.19</v>
      </c>
      <c r="O163" s="84">
        <f t="shared" si="20"/>
        <v>358.33</v>
      </c>
    </row>
    <row r="164" spans="1:15" s="2" customFormat="1" ht="60">
      <c r="A164" s="33" t="s">
        <v>5</v>
      </c>
      <c r="B164" s="33" t="s">
        <v>170</v>
      </c>
      <c r="C164" s="33" t="s">
        <v>420</v>
      </c>
      <c r="D164" s="40" t="s">
        <v>296</v>
      </c>
      <c r="E164" s="33" t="s">
        <v>11</v>
      </c>
      <c r="F164" s="33" t="s">
        <v>297</v>
      </c>
      <c r="G164" s="41"/>
      <c r="H164" s="41">
        <f>G164+'7º MEDIÇÃO'!H164</f>
        <v>0</v>
      </c>
      <c r="I164" s="42">
        <v>83.5</v>
      </c>
      <c r="J164" s="42">
        <f t="shared" si="21"/>
        <v>108.55</v>
      </c>
      <c r="K164" s="42">
        <f t="shared" si="16"/>
        <v>0</v>
      </c>
      <c r="L164" s="42">
        <f t="shared" si="17"/>
        <v>0</v>
      </c>
      <c r="M164" s="79">
        <f t="shared" si="18"/>
        <v>17</v>
      </c>
      <c r="N164" s="84">
        <f t="shared" si="19"/>
        <v>108.55</v>
      </c>
      <c r="O164" s="84">
        <f t="shared" si="20"/>
        <v>1845.35</v>
      </c>
    </row>
    <row r="165" spans="1:15" s="2" customFormat="1" ht="36">
      <c r="A165" s="33" t="s">
        <v>460</v>
      </c>
      <c r="B165" s="33" t="s">
        <v>492</v>
      </c>
      <c r="C165" s="33" t="s">
        <v>421</v>
      </c>
      <c r="D165" s="40" t="s">
        <v>171</v>
      </c>
      <c r="E165" s="33" t="s">
        <v>11</v>
      </c>
      <c r="F165" s="33" t="s">
        <v>12</v>
      </c>
      <c r="G165" s="41"/>
      <c r="H165" s="41">
        <f>G165+'7º MEDIÇÃO'!H165</f>
        <v>0</v>
      </c>
      <c r="I165" s="42">
        <v>2000.78</v>
      </c>
      <c r="J165" s="42">
        <f t="shared" si="21"/>
        <v>2601.01</v>
      </c>
      <c r="K165" s="42">
        <f t="shared" si="16"/>
        <v>0</v>
      </c>
      <c r="L165" s="42">
        <f t="shared" si="17"/>
        <v>0</v>
      </c>
      <c r="M165" s="79">
        <f t="shared" si="18"/>
        <v>1</v>
      </c>
      <c r="N165" s="84">
        <f t="shared" si="19"/>
        <v>2601.01</v>
      </c>
      <c r="O165" s="84">
        <f t="shared" si="20"/>
        <v>2601.01</v>
      </c>
    </row>
    <row r="166" spans="1:15" s="2" customFormat="1" ht="72">
      <c r="A166" s="33" t="s">
        <v>5</v>
      </c>
      <c r="B166" s="33" t="s">
        <v>172</v>
      </c>
      <c r="C166" s="33" t="s">
        <v>422</v>
      </c>
      <c r="D166" s="40" t="s">
        <v>298</v>
      </c>
      <c r="E166" s="33" t="s">
        <v>11</v>
      </c>
      <c r="F166" s="33" t="s">
        <v>12</v>
      </c>
      <c r="G166" s="41"/>
      <c r="H166" s="41">
        <f>G166+'7º MEDIÇÃO'!H166</f>
        <v>0</v>
      </c>
      <c r="I166" s="42">
        <v>240.3</v>
      </c>
      <c r="J166" s="42">
        <f t="shared" si="21"/>
        <v>312.39</v>
      </c>
      <c r="K166" s="42">
        <f t="shared" si="16"/>
        <v>0</v>
      </c>
      <c r="L166" s="42">
        <f t="shared" si="17"/>
        <v>0</v>
      </c>
      <c r="M166" s="79">
        <f t="shared" si="18"/>
        <v>1</v>
      </c>
      <c r="N166" s="84">
        <f t="shared" si="19"/>
        <v>312.39</v>
      </c>
      <c r="O166" s="84">
        <f t="shared" si="20"/>
        <v>312.39</v>
      </c>
    </row>
    <row r="167" spans="1:15" s="2" customFormat="1" ht="24">
      <c r="A167" s="33" t="s">
        <v>460</v>
      </c>
      <c r="B167" s="33" t="s">
        <v>493</v>
      </c>
      <c r="C167" s="33" t="s">
        <v>423</v>
      </c>
      <c r="D167" s="40" t="s">
        <v>173</v>
      </c>
      <c r="E167" s="33" t="s">
        <v>11</v>
      </c>
      <c r="F167" s="33" t="s">
        <v>12</v>
      </c>
      <c r="G167" s="41"/>
      <c r="H167" s="41">
        <f>G167+'7º MEDIÇÃO'!H167</f>
        <v>0</v>
      </c>
      <c r="I167" s="42">
        <v>988.16</v>
      </c>
      <c r="J167" s="42">
        <v>1284.6</v>
      </c>
      <c r="K167" s="42">
        <f t="shared" si="16"/>
        <v>0</v>
      </c>
      <c r="L167" s="42">
        <f t="shared" si="17"/>
        <v>0</v>
      </c>
      <c r="M167" s="79">
        <f t="shared" si="18"/>
        <v>1</v>
      </c>
      <c r="N167" s="84">
        <f t="shared" si="19"/>
        <v>1284.6</v>
      </c>
      <c r="O167" s="84">
        <f t="shared" si="20"/>
        <v>1284.6</v>
      </c>
    </row>
    <row r="168" spans="1:15" s="2" customFormat="1" ht="48">
      <c r="A168" s="33" t="s">
        <v>460</v>
      </c>
      <c r="B168" s="33" t="s">
        <v>494</v>
      </c>
      <c r="C168" s="33" t="s">
        <v>424</v>
      </c>
      <c r="D168" s="40" t="s">
        <v>299</v>
      </c>
      <c r="E168" s="33" t="s">
        <v>35</v>
      </c>
      <c r="F168" s="33" t="s">
        <v>300</v>
      </c>
      <c r="G168" s="41"/>
      <c r="H168" s="41">
        <f>G168+'7º MEDIÇÃO'!H168</f>
        <v>0</v>
      </c>
      <c r="I168" s="42">
        <v>1597.33</v>
      </c>
      <c r="J168" s="42">
        <f t="shared" si="21"/>
        <v>2076.53</v>
      </c>
      <c r="K168" s="42">
        <f t="shared" si="16"/>
        <v>0</v>
      </c>
      <c r="L168" s="42">
        <f t="shared" si="17"/>
        <v>0</v>
      </c>
      <c r="M168" s="79">
        <f t="shared" si="18"/>
        <v>15.25</v>
      </c>
      <c r="N168" s="84">
        <f t="shared" si="19"/>
        <v>2076.53</v>
      </c>
      <c r="O168" s="84">
        <f t="shared" si="20"/>
        <v>31667.082500000004</v>
      </c>
    </row>
    <row r="169" spans="1:15" s="2" customFormat="1" ht="24">
      <c r="A169" s="33" t="s">
        <v>460</v>
      </c>
      <c r="B169" s="33" t="s">
        <v>494</v>
      </c>
      <c r="C169" s="33" t="s">
        <v>425</v>
      </c>
      <c r="D169" s="40" t="s">
        <v>174</v>
      </c>
      <c r="E169" s="33" t="s">
        <v>35</v>
      </c>
      <c r="F169" s="33" t="s">
        <v>175</v>
      </c>
      <c r="G169" s="41"/>
      <c r="H169" s="41">
        <f>G169+'7º MEDIÇÃO'!H169</f>
        <v>0</v>
      </c>
      <c r="I169" s="42">
        <v>1598.6</v>
      </c>
      <c r="J169" s="42">
        <f t="shared" si="21"/>
        <v>2078.18</v>
      </c>
      <c r="K169" s="42">
        <f t="shared" si="16"/>
        <v>0</v>
      </c>
      <c r="L169" s="42">
        <f t="shared" si="17"/>
        <v>0</v>
      </c>
      <c r="M169" s="79">
        <f t="shared" si="18"/>
        <v>2.35</v>
      </c>
      <c r="N169" s="84">
        <f t="shared" si="19"/>
        <v>2078.18</v>
      </c>
      <c r="O169" s="84">
        <f t="shared" si="20"/>
        <v>4883.723</v>
      </c>
    </row>
    <row r="170" spans="1:15" s="2" customFormat="1" ht="24">
      <c r="A170" s="33" t="s">
        <v>460</v>
      </c>
      <c r="B170" s="33" t="s">
        <v>495</v>
      </c>
      <c r="C170" s="33" t="s">
        <v>426</v>
      </c>
      <c r="D170" s="40" t="s">
        <v>176</v>
      </c>
      <c r="E170" s="33" t="s">
        <v>35</v>
      </c>
      <c r="F170" s="33" t="s">
        <v>177</v>
      </c>
      <c r="G170" s="41"/>
      <c r="H170" s="41">
        <f>G170+'7º MEDIÇÃO'!H170</f>
        <v>0</v>
      </c>
      <c r="I170" s="42">
        <v>120.66</v>
      </c>
      <c r="J170" s="42">
        <f t="shared" si="21"/>
        <v>156.86</v>
      </c>
      <c r="K170" s="42">
        <f t="shared" si="16"/>
        <v>0</v>
      </c>
      <c r="L170" s="42">
        <f t="shared" si="17"/>
        <v>0</v>
      </c>
      <c r="M170" s="79">
        <f t="shared" si="18"/>
        <v>21.6</v>
      </c>
      <c r="N170" s="84">
        <f t="shared" si="19"/>
        <v>156.86</v>
      </c>
      <c r="O170" s="84">
        <f t="shared" si="20"/>
        <v>3388.1760000000004</v>
      </c>
    </row>
    <row r="171" spans="1:15" s="4" customFormat="1" ht="15">
      <c r="A171" s="33" t="s">
        <v>31</v>
      </c>
      <c r="B171" s="33">
        <v>95</v>
      </c>
      <c r="C171" s="33" t="s">
        <v>427</v>
      </c>
      <c r="D171" s="40" t="s">
        <v>178</v>
      </c>
      <c r="E171" s="33" t="s">
        <v>11</v>
      </c>
      <c r="F171" s="33" t="s">
        <v>12</v>
      </c>
      <c r="G171" s="41"/>
      <c r="H171" s="41">
        <f>G171+'7º MEDIÇÃO'!H171</f>
        <v>0</v>
      </c>
      <c r="I171" s="42">
        <v>304.19</v>
      </c>
      <c r="J171" s="42">
        <f t="shared" si="21"/>
        <v>395.45</v>
      </c>
      <c r="K171" s="42">
        <f t="shared" si="16"/>
        <v>0</v>
      </c>
      <c r="L171" s="42">
        <f t="shared" si="17"/>
        <v>0</v>
      </c>
      <c r="M171" s="79">
        <f t="shared" si="18"/>
        <v>1</v>
      </c>
      <c r="N171" s="84">
        <f t="shared" si="19"/>
        <v>395.45</v>
      </c>
      <c r="O171" s="84">
        <f t="shared" si="20"/>
        <v>395.45</v>
      </c>
    </row>
    <row r="172" spans="1:15" s="4" customFormat="1" ht="48">
      <c r="A172" s="33" t="s">
        <v>31</v>
      </c>
      <c r="B172" s="33">
        <v>54</v>
      </c>
      <c r="C172" s="33" t="s">
        <v>428</v>
      </c>
      <c r="D172" s="40" t="s">
        <v>301</v>
      </c>
      <c r="E172" s="33" t="s">
        <v>11</v>
      </c>
      <c r="F172" s="33" t="s">
        <v>297</v>
      </c>
      <c r="G172" s="41"/>
      <c r="H172" s="41">
        <f>G172+'7º MEDIÇÃO'!H172</f>
        <v>0</v>
      </c>
      <c r="I172" s="42">
        <v>245.39</v>
      </c>
      <c r="J172" s="42">
        <f t="shared" si="21"/>
        <v>319.01</v>
      </c>
      <c r="K172" s="42">
        <f t="shared" si="16"/>
        <v>0</v>
      </c>
      <c r="L172" s="42">
        <f t="shared" si="17"/>
        <v>0</v>
      </c>
      <c r="M172" s="79">
        <f t="shared" si="18"/>
        <v>17</v>
      </c>
      <c r="N172" s="84">
        <f t="shared" si="19"/>
        <v>319.01</v>
      </c>
      <c r="O172" s="84">
        <f t="shared" si="20"/>
        <v>5423.17</v>
      </c>
    </row>
    <row r="173" spans="1:15" s="2" customFormat="1" ht="24">
      <c r="A173" s="33" t="s">
        <v>5</v>
      </c>
      <c r="B173" s="33" t="s">
        <v>179</v>
      </c>
      <c r="C173" s="33" t="s">
        <v>429</v>
      </c>
      <c r="D173" s="40" t="s">
        <v>180</v>
      </c>
      <c r="E173" s="33" t="s">
        <v>11</v>
      </c>
      <c r="F173" s="33" t="s">
        <v>154</v>
      </c>
      <c r="G173" s="41"/>
      <c r="H173" s="41">
        <f>G173+'7º MEDIÇÃO'!H173</f>
        <v>0</v>
      </c>
      <c r="I173" s="42">
        <v>59.19</v>
      </c>
      <c r="J173" s="42">
        <f t="shared" si="21"/>
        <v>76.95</v>
      </c>
      <c r="K173" s="42">
        <f t="shared" si="16"/>
        <v>0</v>
      </c>
      <c r="L173" s="42">
        <f t="shared" si="17"/>
        <v>0</v>
      </c>
      <c r="M173" s="79">
        <f t="shared" si="18"/>
        <v>5</v>
      </c>
      <c r="N173" s="84">
        <f t="shared" si="19"/>
        <v>76.95</v>
      </c>
      <c r="O173" s="84">
        <f t="shared" si="20"/>
        <v>384.75</v>
      </c>
    </row>
    <row r="174" spans="1:15" s="4" customFormat="1" ht="36">
      <c r="A174" s="33" t="s">
        <v>31</v>
      </c>
      <c r="B174" s="33">
        <v>55</v>
      </c>
      <c r="C174" s="33" t="s">
        <v>430</v>
      </c>
      <c r="D174" s="40" t="s">
        <v>181</v>
      </c>
      <c r="E174" s="33" t="s">
        <v>11</v>
      </c>
      <c r="F174" s="33" t="s">
        <v>149</v>
      </c>
      <c r="G174" s="41"/>
      <c r="H174" s="41">
        <f>G174+'7º MEDIÇÃO'!H174</f>
        <v>0</v>
      </c>
      <c r="I174" s="42">
        <v>245.39</v>
      </c>
      <c r="J174" s="42">
        <f t="shared" si="21"/>
        <v>319.01</v>
      </c>
      <c r="K174" s="42">
        <f t="shared" si="16"/>
        <v>0</v>
      </c>
      <c r="L174" s="42">
        <f t="shared" si="17"/>
        <v>0</v>
      </c>
      <c r="M174" s="79">
        <f t="shared" si="18"/>
        <v>10</v>
      </c>
      <c r="N174" s="84">
        <f t="shared" si="19"/>
        <v>319.01</v>
      </c>
      <c r="O174" s="84">
        <f t="shared" si="20"/>
        <v>3190.1</v>
      </c>
    </row>
    <row r="175" spans="1:15" s="4" customFormat="1" ht="24">
      <c r="A175" s="33" t="s">
        <v>5</v>
      </c>
      <c r="B175" s="33">
        <v>9535</v>
      </c>
      <c r="C175" s="33" t="s">
        <v>431</v>
      </c>
      <c r="D175" s="40" t="s">
        <v>182</v>
      </c>
      <c r="E175" s="33" t="s">
        <v>11</v>
      </c>
      <c r="F175" s="33" t="s">
        <v>116</v>
      </c>
      <c r="G175" s="41"/>
      <c r="H175" s="41">
        <f>G175+'7º MEDIÇÃO'!H175</f>
        <v>0</v>
      </c>
      <c r="I175" s="42">
        <v>127.79</v>
      </c>
      <c r="J175" s="42">
        <f t="shared" si="21"/>
        <v>166.13</v>
      </c>
      <c r="K175" s="42">
        <f t="shared" si="16"/>
        <v>0</v>
      </c>
      <c r="L175" s="42">
        <f t="shared" si="17"/>
        <v>0</v>
      </c>
      <c r="M175" s="79">
        <f t="shared" si="18"/>
        <v>3</v>
      </c>
      <c r="N175" s="84">
        <f t="shared" si="19"/>
        <v>166.13</v>
      </c>
      <c r="O175" s="84">
        <f t="shared" si="20"/>
        <v>498.39</v>
      </c>
    </row>
    <row r="176" spans="1:15" s="2" customFormat="1" ht="15">
      <c r="A176" s="357" t="s">
        <v>188</v>
      </c>
      <c r="B176" s="358"/>
      <c r="C176" s="358"/>
      <c r="D176" s="358"/>
      <c r="E176" s="359"/>
      <c r="F176" s="33"/>
      <c r="G176" s="41"/>
      <c r="H176" s="41">
        <f>G176+'7º MEDIÇÃO'!H176</f>
        <v>0</v>
      </c>
      <c r="I176" s="42"/>
      <c r="J176" s="42"/>
      <c r="K176" s="42"/>
      <c r="L176" s="42">
        <f t="shared" si="17"/>
        <v>0</v>
      </c>
      <c r="M176" s="79">
        <f t="shared" si="18"/>
        <v>0</v>
      </c>
      <c r="N176" s="84">
        <f t="shared" si="19"/>
        <v>0</v>
      </c>
      <c r="O176" s="84">
        <f t="shared" si="20"/>
        <v>0</v>
      </c>
    </row>
    <row r="177" spans="1:15" s="2" customFormat="1" ht="24">
      <c r="A177" s="33" t="s">
        <v>5</v>
      </c>
      <c r="B177" s="33" t="s">
        <v>189</v>
      </c>
      <c r="C177" s="33" t="s">
        <v>432</v>
      </c>
      <c r="D177" s="40" t="s">
        <v>190</v>
      </c>
      <c r="E177" s="33" t="s">
        <v>11</v>
      </c>
      <c r="F177" s="33" t="s">
        <v>116</v>
      </c>
      <c r="G177" s="41"/>
      <c r="H177" s="41">
        <f>G177+'7º MEDIÇÃO'!H177</f>
        <v>0</v>
      </c>
      <c r="I177" s="42">
        <v>57.04</v>
      </c>
      <c r="J177" s="42">
        <f t="shared" si="21"/>
        <v>74.15</v>
      </c>
      <c r="K177" s="42">
        <f t="shared" si="16"/>
        <v>0</v>
      </c>
      <c r="L177" s="42">
        <f t="shared" si="17"/>
        <v>0</v>
      </c>
      <c r="M177" s="79">
        <f t="shared" si="18"/>
        <v>3</v>
      </c>
      <c r="N177" s="84">
        <f t="shared" si="19"/>
        <v>74.15</v>
      </c>
      <c r="O177" s="84">
        <f t="shared" si="20"/>
        <v>222.45000000000002</v>
      </c>
    </row>
    <row r="178" spans="1:15" s="2" customFormat="1" ht="36">
      <c r="A178" s="33" t="s">
        <v>5</v>
      </c>
      <c r="B178" s="33">
        <v>40729</v>
      </c>
      <c r="C178" s="33" t="s">
        <v>433</v>
      </c>
      <c r="D178" s="40" t="s">
        <v>191</v>
      </c>
      <c r="E178" s="33" t="s">
        <v>11</v>
      </c>
      <c r="F178" s="33" t="s">
        <v>192</v>
      </c>
      <c r="G178" s="41"/>
      <c r="H178" s="41">
        <f>G178+'7º MEDIÇÃO'!H178</f>
        <v>0</v>
      </c>
      <c r="I178" s="42">
        <v>133.67</v>
      </c>
      <c r="J178" s="42">
        <v>173.78</v>
      </c>
      <c r="K178" s="42">
        <f t="shared" si="16"/>
        <v>0</v>
      </c>
      <c r="L178" s="42">
        <f t="shared" si="17"/>
        <v>0</v>
      </c>
      <c r="M178" s="79">
        <f t="shared" si="18"/>
        <v>8</v>
      </c>
      <c r="N178" s="84">
        <f t="shared" si="19"/>
        <v>173.78</v>
      </c>
      <c r="O178" s="84">
        <f t="shared" si="20"/>
        <v>1390.24</v>
      </c>
    </row>
    <row r="179" spans="1:15" s="2" customFormat="1" ht="24">
      <c r="A179" s="33" t="s">
        <v>5</v>
      </c>
      <c r="B179" s="33" t="s">
        <v>193</v>
      </c>
      <c r="C179" s="33" t="s">
        <v>434</v>
      </c>
      <c r="D179" s="40" t="s">
        <v>194</v>
      </c>
      <c r="E179" s="33" t="s">
        <v>11</v>
      </c>
      <c r="F179" s="33" t="s">
        <v>195</v>
      </c>
      <c r="G179" s="41"/>
      <c r="H179" s="41">
        <f>G179+'7º MEDIÇÃO'!H179</f>
        <v>0</v>
      </c>
      <c r="I179" s="42">
        <v>66.84</v>
      </c>
      <c r="J179" s="42">
        <f t="shared" si="21"/>
        <v>86.89</v>
      </c>
      <c r="K179" s="42">
        <f t="shared" si="16"/>
        <v>0</v>
      </c>
      <c r="L179" s="42">
        <f t="shared" si="17"/>
        <v>0</v>
      </c>
      <c r="M179" s="79">
        <f t="shared" si="18"/>
        <v>20</v>
      </c>
      <c r="N179" s="84">
        <f t="shared" si="19"/>
        <v>86.89</v>
      </c>
      <c r="O179" s="84">
        <f t="shared" si="20"/>
        <v>1737.8</v>
      </c>
    </row>
    <row r="180" spans="1:15" s="2" customFormat="1" ht="24">
      <c r="A180" s="33" t="s">
        <v>460</v>
      </c>
      <c r="B180" s="33" t="s">
        <v>496</v>
      </c>
      <c r="C180" s="33" t="s">
        <v>435</v>
      </c>
      <c r="D180" s="40" t="s">
        <v>196</v>
      </c>
      <c r="E180" s="33" t="s">
        <v>11</v>
      </c>
      <c r="F180" s="33" t="s">
        <v>118</v>
      </c>
      <c r="G180" s="85"/>
      <c r="H180" s="41">
        <f>G180+'7º MEDIÇÃO'!H180</f>
        <v>2</v>
      </c>
      <c r="I180" s="42">
        <v>1992.15</v>
      </c>
      <c r="J180" s="42">
        <f t="shared" si="21"/>
        <v>2589.8</v>
      </c>
      <c r="K180" s="42">
        <f t="shared" si="16"/>
        <v>0</v>
      </c>
      <c r="L180" s="42">
        <f t="shared" si="17"/>
        <v>5179.6</v>
      </c>
      <c r="M180" s="79">
        <f t="shared" si="18"/>
        <v>0</v>
      </c>
      <c r="N180" s="84">
        <f t="shared" si="19"/>
        <v>2589.8</v>
      </c>
      <c r="O180" s="84">
        <f t="shared" si="20"/>
        <v>0</v>
      </c>
    </row>
    <row r="181" spans="1:15" s="2" customFormat="1" ht="24">
      <c r="A181" s="33" t="s">
        <v>5</v>
      </c>
      <c r="B181" s="33" t="s">
        <v>183</v>
      </c>
      <c r="C181" s="33" t="s">
        <v>436</v>
      </c>
      <c r="D181" s="40" t="s">
        <v>184</v>
      </c>
      <c r="E181" s="33" t="s">
        <v>11</v>
      </c>
      <c r="F181" s="33" t="s">
        <v>12</v>
      </c>
      <c r="G181" s="41"/>
      <c r="H181" s="41">
        <f>G181+'7º MEDIÇÃO'!H181</f>
        <v>0</v>
      </c>
      <c r="I181" s="42">
        <v>38.9</v>
      </c>
      <c r="J181" s="42">
        <f t="shared" si="21"/>
        <v>50.57</v>
      </c>
      <c r="K181" s="42">
        <f t="shared" si="16"/>
        <v>0</v>
      </c>
      <c r="L181" s="42">
        <f t="shared" si="17"/>
        <v>0</v>
      </c>
      <c r="M181" s="79">
        <f t="shared" si="18"/>
        <v>1</v>
      </c>
      <c r="N181" s="84">
        <f t="shared" si="19"/>
        <v>50.57</v>
      </c>
      <c r="O181" s="84">
        <f t="shared" si="20"/>
        <v>50.57</v>
      </c>
    </row>
    <row r="182" spans="1:15" s="2" customFormat="1" ht="15">
      <c r="A182" s="33" t="s">
        <v>5</v>
      </c>
      <c r="B182" s="33">
        <v>72618</v>
      </c>
      <c r="C182" s="33" t="s">
        <v>437</v>
      </c>
      <c r="D182" s="40" t="s">
        <v>185</v>
      </c>
      <c r="E182" s="33" t="s">
        <v>11</v>
      </c>
      <c r="F182" s="33" t="s">
        <v>12</v>
      </c>
      <c r="G182" s="41"/>
      <c r="H182" s="41">
        <f>G182+'7º MEDIÇÃO'!H182</f>
        <v>0</v>
      </c>
      <c r="I182" s="42">
        <v>8.47</v>
      </c>
      <c r="J182" s="42">
        <f t="shared" si="21"/>
        <v>11.01</v>
      </c>
      <c r="K182" s="42">
        <f t="shared" si="16"/>
        <v>0</v>
      </c>
      <c r="L182" s="42">
        <f t="shared" si="17"/>
        <v>0</v>
      </c>
      <c r="M182" s="79">
        <f t="shared" si="18"/>
        <v>1</v>
      </c>
      <c r="N182" s="84">
        <f t="shared" si="19"/>
        <v>11.01</v>
      </c>
      <c r="O182" s="84">
        <f t="shared" si="20"/>
        <v>11.01</v>
      </c>
    </row>
    <row r="183" spans="1:15" s="2" customFormat="1" ht="24">
      <c r="A183" s="33" t="s">
        <v>5</v>
      </c>
      <c r="B183" s="33" t="s">
        <v>186</v>
      </c>
      <c r="C183" s="33" t="s">
        <v>438</v>
      </c>
      <c r="D183" s="40" t="s">
        <v>187</v>
      </c>
      <c r="E183" s="33" t="s">
        <v>11</v>
      </c>
      <c r="F183" s="33" t="s">
        <v>118</v>
      </c>
      <c r="G183" s="41"/>
      <c r="H183" s="41">
        <f>G183+'7º MEDIÇÃO'!H183</f>
        <v>0</v>
      </c>
      <c r="I183" s="42">
        <v>35.18</v>
      </c>
      <c r="J183" s="42">
        <f t="shared" si="21"/>
        <v>45.73</v>
      </c>
      <c r="K183" s="42">
        <f t="shared" si="16"/>
        <v>0</v>
      </c>
      <c r="L183" s="42">
        <f t="shared" si="17"/>
        <v>0</v>
      </c>
      <c r="M183" s="79">
        <f t="shared" si="18"/>
        <v>2</v>
      </c>
      <c r="N183" s="84">
        <f t="shared" si="19"/>
        <v>45.73</v>
      </c>
      <c r="O183" s="84">
        <f t="shared" si="20"/>
        <v>91.46</v>
      </c>
    </row>
    <row r="184" spans="1:15" s="2" customFormat="1" ht="15">
      <c r="A184" s="33" t="s">
        <v>5</v>
      </c>
      <c r="B184" s="33">
        <v>40777</v>
      </c>
      <c r="C184" s="33" t="s">
        <v>439</v>
      </c>
      <c r="D184" s="40" t="s">
        <v>197</v>
      </c>
      <c r="E184" s="33" t="s">
        <v>11</v>
      </c>
      <c r="F184" s="33" t="s">
        <v>128</v>
      </c>
      <c r="G184" s="41"/>
      <c r="H184" s="41">
        <f>G184+'7º MEDIÇÃO'!H184</f>
        <v>0</v>
      </c>
      <c r="I184" s="42">
        <v>27.64</v>
      </c>
      <c r="J184" s="42">
        <f t="shared" si="21"/>
        <v>35.93</v>
      </c>
      <c r="K184" s="42">
        <f t="shared" si="16"/>
        <v>0</v>
      </c>
      <c r="L184" s="42">
        <f t="shared" si="17"/>
        <v>0</v>
      </c>
      <c r="M184" s="79">
        <f t="shared" si="18"/>
        <v>11</v>
      </c>
      <c r="N184" s="84">
        <f t="shared" si="19"/>
        <v>35.93</v>
      </c>
      <c r="O184" s="84">
        <f t="shared" si="20"/>
        <v>395.23</v>
      </c>
    </row>
    <row r="185" spans="1:15" s="2" customFormat="1" ht="15">
      <c r="A185" s="357" t="s">
        <v>198</v>
      </c>
      <c r="B185" s="358"/>
      <c r="C185" s="358"/>
      <c r="D185" s="358"/>
      <c r="E185" s="359"/>
      <c r="F185" s="33"/>
      <c r="G185" s="41"/>
      <c r="H185" s="41">
        <f>G185+'7º MEDIÇÃO'!H185</f>
        <v>0</v>
      </c>
      <c r="I185" s="42"/>
      <c r="J185" s="42"/>
      <c r="K185" s="42"/>
      <c r="L185" s="42">
        <f t="shared" si="17"/>
        <v>0</v>
      </c>
      <c r="M185" s="79">
        <f t="shared" si="18"/>
        <v>0</v>
      </c>
      <c r="N185" s="84">
        <f t="shared" si="19"/>
        <v>0</v>
      </c>
      <c r="O185" s="84">
        <f t="shared" si="20"/>
        <v>0</v>
      </c>
    </row>
    <row r="186" spans="1:15" s="2" customFormat="1" ht="24">
      <c r="A186" s="33" t="s">
        <v>5</v>
      </c>
      <c r="B186" s="33" t="s">
        <v>199</v>
      </c>
      <c r="C186" s="33" t="s">
        <v>440</v>
      </c>
      <c r="D186" s="40" t="s">
        <v>200</v>
      </c>
      <c r="E186" s="33" t="s">
        <v>121</v>
      </c>
      <c r="F186" s="33" t="s">
        <v>201</v>
      </c>
      <c r="G186" s="83">
        <v>38</v>
      </c>
      <c r="H186" s="41">
        <f>G186+'7º MEDIÇÃO'!H186</f>
        <v>38</v>
      </c>
      <c r="I186" s="42">
        <v>45.47</v>
      </c>
      <c r="J186" s="42">
        <v>59.12</v>
      </c>
      <c r="K186" s="42">
        <f t="shared" si="16"/>
        <v>2246.56</v>
      </c>
      <c r="L186" s="42">
        <f t="shared" si="17"/>
        <v>2246.56</v>
      </c>
      <c r="M186" s="79">
        <f t="shared" si="18"/>
        <v>0</v>
      </c>
      <c r="N186" s="84">
        <f t="shared" si="19"/>
        <v>59.12</v>
      </c>
      <c r="O186" s="84">
        <f t="shared" si="20"/>
        <v>0</v>
      </c>
    </row>
    <row r="187" spans="1:15" s="2" customFormat="1" ht="24">
      <c r="A187" s="33" t="s">
        <v>460</v>
      </c>
      <c r="B187" s="33" t="s">
        <v>502</v>
      </c>
      <c r="C187" s="33" t="s">
        <v>441</v>
      </c>
      <c r="D187" s="40" t="s">
        <v>202</v>
      </c>
      <c r="E187" s="33" t="s">
        <v>11</v>
      </c>
      <c r="F187" s="33" t="s">
        <v>192</v>
      </c>
      <c r="G187" s="85"/>
      <c r="H187" s="41">
        <f>G187+'7º MEDIÇÃO'!H187</f>
        <v>8</v>
      </c>
      <c r="I187" s="42">
        <v>65.07</v>
      </c>
      <c r="J187" s="42">
        <v>84.6</v>
      </c>
      <c r="K187" s="42">
        <f t="shared" si="16"/>
        <v>0</v>
      </c>
      <c r="L187" s="42">
        <f t="shared" si="17"/>
        <v>676.8</v>
      </c>
      <c r="M187" s="79">
        <f t="shared" si="18"/>
        <v>0</v>
      </c>
      <c r="N187" s="84">
        <f t="shared" si="19"/>
        <v>84.6</v>
      </c>
      <c r="O187" s="84">
        <f t="shared" si="20"/>
        <v>0</v>
      </c>
    </row>
    <row r="188" spans="1:15" s="2" customFormat="1" ht="24">
      <c r="A188" s="33" t="s">
        <v>460</v>
      </c>
      <c r="B188" s="33" t="s">
        <v>503</v>
      </c>
      <c r="C188" s="33" t="s">
        <v>442</v>
      </c>
      <c r="D188" s="40" t="s">
        <v>203</v>
      </c>
      <c r="E188" s="33" t="s">
        <v>11</v>
      </c>
      <c r="F188" s="33" t="s">
        <v>201</v>
      </c>
      <c r="G188" s="83">
        <v>38</v>
      </c>
      <c r="H188" s="41">
        <f>G188+'7º MEDIÇÃO'!H188</f>
        <v>38</v>
      </c>
      <c r="I188" s="42">
        <v>45.47</v>
      </c>
      <c r="J188" s="42">
        <v>59.12</v>
      </c>
      <c r="K188" s="42">
        <f t="shared" si="16"/>
        <v>2246.56</v>
      </c>
      <c r="L188" s="42">
        <f t="shared" si="17"/>
        <v>2246.56</v>
      </c>
      <c r="M188" s="79">
        <f t="shared" si="18"/>
        <v>0</v>
      </c>
      <c r="N188" s="84">
        <f t="shared" si="19"/>
        <v>59.12</v>
      </c>
      <c r="O188" s="84">
        <f t="shared" si="20"/>
        <v>0</v>
      </c>
    </row>
    <row r="189" spans="1:15" s="2" customFormat="1" ht="24">
      <c r="A189" s="33" t="s">
        <v>5</v>
      </c>
      <c r="B189" s="33" t="s">
        <v>204</v>
      </c>
      <c r="C189" s="33" t="s">
        <v>443</v>
      </c>
      <c r="D189" s="40" t="s">
        <v>205</v>
      </c>
      <c r="E189" s="33" t="s">
        <v>121</v>
      </c>
      <c r="F189" s="33" t="s">
        <v>192</v>
      </c>
      <c r="G189" s="83">
        <v>8</v>
      </c>
      <c r="H189" s="41">
        <f>G189+'7º MEDIÇÃO'!H189</f>
        <v>8</v>
      </c>
      <c r="I189" s="42">
        <v>55.27</v>
      </c>
      <c r="J189" s="42">
        <v>71.86</v>
      </c>
      <c r="K189" s="42">
        <f t="shared" si="16"/>
        <v>574.88</v>
      </c>
      <c r="L189" s="42">
        <f t="shared" si="17"/>
        <v>574.88</v>
      </c>
      <c r="M189" s="79">
        <f t="shared" si="18"/>
        <v>0</v>
      </c>
      <c r="N189" s="84">
        <f t="shared" si="19"/>
        <v>71.86</v>
      </c>
      <c r="O189" s="84">
        <f t="shared" si="20"/>
        <v>0</v>
      </c>
    </row>
    <row r="190" spans="1:15" s="2" customFormat="1" ht="15">
      <c r="A190" s="357" t="s">
        <v>206</v>
      </c>
      <c r="B190" s="358"/>
      <c r="C190" s="358"/>
      <c r="D190" s="358"/>
      <c r="E190" s="359"/>
      <c r="F190" s="33"/>
      <c r="G190" s="41"/>
      <c r="H190" s="41">
        <f>G190+'7º MEDIÇÃO'!H190</f>
        <v>0</v>
      </c>
      <c r="I190" s="42"/>
      <c r="J190" s="42"/>
      <c r="K190" s="42"/>
      <c r="L190" s="42">
        <f t="shared" si="17"/>
        <v>0</v>
      </c>
      <c r="M190" s="79">
        <f t="shared" si="18"/>
        <v>0</v>
      </c>
      <c r="N190" s="84">
        <f t="shared" si="19"/>
        <v>0</v>
      </c>
      <c r="O190" s="84">
        <f t="shared" si="20"/>
        <v>0</v>
      </c>
    </row>
    <row r="191" spans="1:15" s="2" customFormat="1" ht="108">
      <c r="A191" s="33" t="s">
        <v>5</v>
      </c>
      <c r="B191" s="33" t="s">
        <v>207</v>
      </c>
      <c r="C191" s="33" t="s">
        <v>444</v>
      </c>
      <c r="D191" s="40" t="s">
        <v>302</v>
      </c>
      <c r="E191" s="33" t="s">
        <v>11</v>
      </c>
      <c r="F191" s="33" t="s">
        <v>303</v>
      </c>
      <c r="G191" s="41"/>
      <c r="H191" s="41">
        <f>G191+'7º MEDIÇÃO'!H191</f>
        <v>0</v>
      </c>
      <c r="I191" s="42">
        <v>126.15</v>
      </c>
      <c r="J191" s="42">
        <f t="shared" si="21"/>
        <v>164</v>
      </c>
      <c r="K191" s="42">
        <f t="shared" si="16"/>
        <v>0</v>
      </c>
      <c r="L191" s="42">
        <f t="shared" si="17"/>
        <v>0</v>
      </c>
      <c r="M191" s="79">
        <f t="shared" si="18"/>
        <v>22</v>
      </c>
      <c r="N191" s="84">
        <f t="shared" si="19"/>
        <v>164</v>
      </c>
      <c r="O191" s="84">
        <f t="shared" si="20"/>
        <v>3608</v>
      </c>
    </row>
    <row r="192" spans="1:15" s="2" customFormat="1" ht="48">
      <c r="A192" s="33" t="s">
        <v>5</v>
      </c>
      <c r="B192" s="33" t="s">
        <v>208</v>
      </c>
      <c r="C192" s="33" t="s">
        <v>445</v>
      </c>
      <c r="D192" s="40" t="s">
        <v>304</v>
      </c>
      <c r="E192" s="33" t="s">
        <v>35</v>
      </c>
      <c r="F192" s="33" t="s">
        <v>305</v>
      </c>
      <c r="G192" s="41"/>
      <c r="H192" s="41">
        <f>G192+'7º MEDIÇÃO'!H192</f>
        <v>0</v>
      </c>
      <c r="I192" s="42">
        <v>35.67</v>
      </c>
      <c r="J192" s="42">
        <v>46.38</v>
      </c>
      <c r="K192" s="42">
        <f t="shared" si="16"/>
        <v>0</v>
      </c>
      <c r="L192" s="42">
        <f t="shared" si="17"/>
        <v>0</v>
      </c>
      <c r="M192" s="79">
        <f t="shared" si="18"/>
        <v>30.4</v>
      </c>
      <c r="N192" s="84">
        <f t="shared" si="19"/>
        <v>46.38</v>
      </c>
      <c r="O192" s="84">
        <f t="shared" si="20"/>
        <v>1409.952</v>
      </c>
    </row>
    <row r="193" spans="1:15" s="2" customFormat="1" ht="36">
      <c r="A193" s="33" t="s">
        <v>5</v>
      </c>
      <c r="B193" s="33" t="s">
        <v>209</v>
      </c>
      <c r="C193" s="33" t="s">
        <v>446</v>
      </c>
      <c r="D193" s="40" t="s">
        <v>306</v>
      </c>
      <c r="E193" s="33" t="s">
        <v>35</v>
      </c>
      <c r="F193" s="33" t="s">
        <v>307</v>
      </c>
      <c r="G193" s="41"/>
      <c r="H193" s="41">
        <f>G193+'7º MEDIÇÃO'!H193</f>
        <v>0</v>
      </c>
      <c r="I193" s="42">
        <v>40.57</v>
      </c>
      <c r="J193" s="42">
        <v>52.75</v>
      </c>
      <c r="K193" s="42">
        <f t="shared" si="16"/>
        <v>0</v>
      </c>
      <c r="L193" s="42">
        <f t="shared" si="17"/>
        <v>0</v>
      </c>
      <c r="M193" s="79">
        <f t="shared" si="18"/>
        <v>186</v>
      </c>
      <c r="N193" s="84">
        <f t="shared" si="19"/>
        <v>52.75</v>
      </c>
      <c r="O193" s="84">
        <f t="shared" si="20"/>
        <v>9811.5</v>
      </c>
    </row>
    <row r="194" spans="1:15" s="2" customFormat="1" ht="15">
      <c r="A194" s="61"/>
      <c r="B194" s="38"/>
      <c r="C194" s="38"/>
      <c r="D194" s="62" t="s">
        <v>256</v>
      </c>
      <c r="E194" s="38"/>
      <c r="F194" s="63"/>
      <c r="G194" s="64"/>
      <c r="H194" s="41">
        <f>G194+'7º MEDIÇÃO'!H194</f>
        <v>0</v>
      </c>
      <c r="I194" s="42"/>
      <c r="J194" s="42"/>
      <c r="K194" s="42"/>
      <c r="L194" s="42">
        <f t="shared" si="17"/>
        <v>0</v>
      </c>
      <c r="M194" s="79">
        <f t="shared" si="18"/>
        <v>0</v>
      </c>
      <c r="N194" s="84">
        <f t="shared" si="19"/>
        <v>0</v>
      </c>
      <c r="O194" s="84">
        <f t="shared" si="20"/>
        <v>0</v>
      </c>
    </row>
    <row r="195" spans="1:16" s="2" customFormat="1" ht="15">
      <c r="A195" s="347" t="s">
        <v>316</v>
      </c>
      <c r="B195" s="348"/>
      <c r="C195" s="348"/>
      <c r="D195" s="348"/>
      <c r="E195" s="348"/>
      <c r="F195" s="349"/>
      <c r="G195" s="65"/>
      <c r="H195" s="41">
        <f>G195+'7º MEDIÇÃO'!H195</f>
        <v>0</v>
      </c>
      <c r="I195" s="46"/>
      <c r="J195" s="46"/>
      <c r="K195" s="42"/>
      <c r="L195" s="42">
        <f t="shared" si="17"/>
        <v>0</v>
      </c>
      <c r="M195" s="79">
        <f t="shared" si="18"/>
        <v>0</v>
      </c>
      <c r="N195" s="84">
        <f t="shared" si="19"/>
        <v>0</v>
      </c>
      <c r="O195" s="84">
        <f t="shared" si="20"/>
        <v>0</v>
      </c>
      <c r="P195" s="101">
        <f>SUM(O195:O199)</f>
        <v>24422.29</v>
      </c>
    </row>
    <row r="196" spans="1:15" s="2" customFormat="1" ht="24">
      <c r="A196" s="33" t="s">
        <v>460</v>
      </c>
      <c r="B196" s="33" t="s">
        <v>497</v>
      </c>
      <c r="C196" s="33" t="s">
        <v>447</v>
      </c>
      <c r="D196" s="40" t="s">
        <v>210</v>
      </c>
      <c r="E196" s="33" t="s">
        <v>35</v>
      </c>
      <c r="F196" s="33" t="s">
        <v>211</v>
      </c>
      <c r="G196" s="41"/>
      <c r="H196" s="41">
        <f>G196+'7º MEDIÇÃO'!H196</f>
        <v>0</v>
      </c>
      <c r="I196" s="42">
        <v>33.71</v>
      </c>
      <c r="J196" s="42">
        <v>43.83</v>
      </c>
      <c r="K196" s="42">
        <f t="shared" si="16"/>
        <v>0</v>
      </c>
      <c r="L196" s="42">
        <f t="shared" si="17"/>
        <v>0</v>
      </c>
      <c r="M196" s="79">
        <f t="shared" si="18"/>
        <v>30</v>
      </c>
      <c r="N196" s="84">
        <f t="shared" si="19"/>
        <v>43.83</v>
      </c>
      <c r="O196" s="84">
        <f t="shared" si="20"/>
        <v>1314.8999999999999</v>
      </c>
    </row>
    <row r="197" spans="1:15" s="2" customFormat="1" ht="24">
      <c r="A197" s="33" t="s">
        <v>5</v>
      </c>
      <c r="B197" s="33" t="s">
        <v>212</v>
      </c>
      <c r="C197" s="33" t="s">
        <v>448</v>
      </c>
      <c r="D197" s="40" t="s">
        <v>213</v>
      </c>
      <c r="E197" s="33" t="s">
        <v>11</v>
      </c>
      <c r="F197" s="33" t="s">
        <v>12</v>
      </c>
      <c r="G197" s="41"/>
      <c r="H197" s="41">
        <f>G197+'7º MEDIÇÃO'!H197</f>
        <v>0</v>
      </c>
      <c r="I197" s="42">
        <v>37.44</v>
      </c>
      <c r="J197" s="42">
        <f t="shared" si="21"/>
        <v>48.67</v>
      </c>
      <c r="K197" s="42">
        <f t="shared" si="16"/>
        <v>0</v>
      </c>
      <c r="L197" s="42">
        <f t="shared" si="17"/>
        <v>0</v>
      </c>
      <c r="M197" s="79">
        <f t="shared" si="18"/>
        <v>1</v>
      </c>
      <c r="N197" s="84">
        <f t="shared" si="19"/>
        <v>48.67</v>
      </c>
      <c r="O197" s="84">
        <f t="shared" si="20"/>
        <v>48.67</v>
      </c>
    </row>
    <row r="198" spans="1:15" s="4" customFormat="1" ht="24">
      <c r="A198" s="33" t="s">
        <v>31</v>
      </c>
      <c r="B198" s="33">
        <v>121</v>
      </c>
      <c r="C198" s="33" t="s">
        <v>449</v>
      </c>
      <c r="D198" s="40" t="s">
        <v>214</v>
      </c>
      <c r="E198" s="33" t="s">
        <v>11</v>
      </c>
      <c r="F198" s="33" t="s">
        <v>215</v>
      </c>
      <c r="G198" s="41"/>
      <c r="H198" s="41">
        <f>G198+'7º MEDIÇÃO'!H198</f>
        <v>0</v>
      </c>
      <c r="I198" s="42">
        <v>1108.6</v>
      </c>
      <c r="J198" s="42">
        <v>1441.17</v>
      </c>
      <c r="K198" s="42">
        <f t="shared" si="16"/>
        <v>0</v>
      </c>
      <c r="L198" s="42">
        <f t="shared" si="17"/>
        <v>0</v>
      </c>
      <c r="M198" s="79">
        <f t="shared" si="18"/>
        <v>14</v>
      </c>
      <c r="N198" s="84">
        <f t="shared" si="19"/>
        <v>1441.17</v>
      </c>
      <c r="O198" s="84">
        <f t="shared" si="20"/>
        <v>20176.38</v>
      </c>
    </row>
    <row r="199" spans="1:15" s="4" customFormat="1" ht="24">
      <c r="A199" s="33" t="s">
        <v>31</v>
      </c>
      <c r="B199" s="33">
        <v>123</v>
      </c>
      <c r="C199" s="33" t="s">
        <v>450</v>
      </c>
      <c r="D199" s="40" t="s">
        <v>216</v>
      </c>
      <c r="E199" s="33" t="s">
        <v>11</v>
      </c>
      <c r="F199" s="33" t="s">
        <v>118</v>
      </c>
      <c r="G199" s="41"/>
      <c r="H199" s="41">
        <f>G199+'7º MEDIÇÃO'!H199</f>
        <v>0</v>
      </c>
      <c r="I199" s="42">
        <v>1108.6</v>
      </c>
      <c r="J199" s="42">
        <v>1441.17</v>
      </c>
      <c r="K199" s="42">
        <f t="shared" si="16"/>
        <v>0</v>
      </c>
      <c r="L199" s="42">
        <f t="shared" si="17"/>
        <v>0</v>
      </c>
      <c r="M199" s="79">
        <f t="shared" si="18"/>
        <v>2</v>
      </c>
      <c r="N199" s="84">
        <f t="shared" si="19"/>
        <v>1441.17</v>
      </c>
      <c r="O199" s="84">
        <f t="shared" si="20"/>
        <v>2882.34</v>
      </c>
    </row>
    <row r="200" spans="1:15" s="2" customFormat="1" ht="15">
      <c r="A200" s="33"/>
      <c r="B200" s="33"/>
      <c r="C200" s="33"/>
      <c r="D200" s="40" t="s">
        <v>256</v>
      </c>
      <c r="E200" s="33"/>
      <c r="F200" s="33"/>
      <c r="G200" s="41"/>
      <c r="H200" s="41">
        <f>G200+'7º MEDIÇÃO'!H200</f>
        <v>0</v>
      </c>
      <c r="I200" s="42"/>
      <c r="J200" s="42"/>
      <c r="K200" s="42"/>
      <c r="L200" s="42">
        <f t="shared" si="17"/>
        <v>0</v>
      </c>
      <c r="M200" s="79">
        <f t="shared" si="18"/>
        <v>0</v>
      </c>
      <c r="N200" s="84">
        <f t="shared" si="19"/>
        <v>0</v>
      </c>
      <c r="O200" s="84">
        <f t="shared" si="20"/>
        <v>0</v>
      </c>
    </row>
    <row r="201" spans="1:16" s="2" customFormat="1" ht="15">
      <c r="A201" s="347" t="s">
        <v>315</v>
      </c>
      <c r="B201" s="348"/>
      <c r="C201" s="348"/>
      <c r="D201" s="348"/>
      <c r="E201" s="348"/>
      <c r="F201" s="349"/>
      <c r="G201" s="65"/>
      <c r="H201" s="41">
        <f>G201+'7º MEDIÇÃO'!H201</f>
        <v>0</v>
      </c>
      <c r="I201" s="46"/>
      <c r="J201" s="46"/>
      <c r="K201" s="42"/>
      <c r="L201" s="42">
        <f t="shared" si="17"/>
        <v>0</v>
      </c>
      <c r="M201" s="79">
        <f t="shared" si="18"/>
        <v>0</v>
      </c>
      <c r="N201" s="84">
        <f t="shared" si="19"/>
        <v>0</v>
      </c>
      <c r="O201" s="84">
        <f t="shared" si="20"/>
        <v>0</v>
      </c>
      <c r="P201" s="101">
        <f>SUM(O201:O207)</f>
        <v>2226.2799999999997</v>
      </c>
    </row>
    <row r="202" spans="1:15" s="2" customFormat="1" ht="84">
      <c r="A202" s="33" t="s">
        <v>460</v>
      </c>
      <c r="B202" s="33" t="s">
        <v>500</v>
      </c>
      <c r="C202" s="33" t="s">
        <v>451</v>
      </c>
      <c r="D202" s="40" t="s">
        <v>308</v>
      </c>
      <c r="E202" s="33" t="s">
        <v>11</v>
      </c>
      <c r="F202" s="33" t="s">
        <v>12</v>
      </c>
      <c r="G202" s="41"/>
      <c r="H202" s="41">
        <f>G202+'7º MEDIÇÃO'!H202</f>
        <v>0</v>
      </c>
      <c r="I202" s="42">
        <v>145.24</v>
      </c>
      <c r="J202" s="42">
        <f t="shared" si="21"/>
        <v>188.81</v>
      </c>
      <c r="K202" s="42">
        <f t="shared" si="16"/>
        <v>0</v>
      </c>
      <c r="L202" s="42">
        <f t="shared" si="17"/>
        <v>0</v>
      </c>
      <c r="M202" s="79">
        <f t="shared" si="18"/>
        <v>1</v>
      </c>
      <c r="N202" s="84">
        <f t="shared" si="19"/>
        <v>188.81</v>
      </c>
      <c r="O202" s="84">
        <f t="shared" si="20"/>
        <v>188.81</v>
      </c>
    </row>
    <row r="203" spans="1:15" s="2" customFormat="1" ht="60">
      <c r="A203" s="33" t="s">
        <v>460</v>
      </c>
      <c r="B203" s="33" t="s">
        <v>498</v>
      </c>
      <c r="C203" s="33" t="s">
        <v>452</v>
      </c>
      <c r="D203" s="40" t="s">
        <v>309</v>
      </c>
      <c r="E203" s="33" t="s">
        <v>11</v>
      </c>
      <c r="F203" s="33" t="s">
        <v>116</v>
      </c>
      <c r="G203" s="41"/>
      <c r="H203" s="41">
        <f>G203+'7º MEDIÇÃO'!H203</f>
        <v>0</v>
      </c>
      <c r="I203" s="42">
        <v>42.34</v>
      </c>
      <c r="J203" s="42">
        <f>ROUND(I203*1.3,2)</f>
        <v>55.04</v>
      </c>
      <c r="K203" s="42">
        <f t="shared" si="16"/>
        <v>0</v>
      </c>
      <c r="L203" s="42">
        <f t="shared" si="17"/>
        <v>0</v>
      </c>
      <c r="M203" s="79">
        <f t="shared" si="18"/>
        <v>3</v>
      </c>
      <c r="N203" s="84">
        <f t="shared" si="19"/>
        <v>55.04</v>
      </c>
      <c r="O203" s="84">
        <f t="shared" si="20"/>
        <v>165.12</v>
      </c>
    </row>
    <row r="204" spans="1:15" s="2" customFormat="1" ht="60">
      <c r="A204" s="33" t="s">
        <v>460</v>
      </c>
      <c r="B204" s="33" t="s">
        <v>499</v>
      </c>
      <c r="C204" s="33" t="s">
        <v>453</v>
      </c>
      <c r="D204" s="40" t="s">
        <v>310</v>
      </c>
      <c r="E204" s="33" t="s">
        <v>11</v>
      </c>
      <c r="F204" s="33" t="s">
        <v>154</v>
      </c>
      <c r="G204" s="41"/>
      <c r="H204" s="41">
        <f>G204+'7º MEDIÇÃO'!H204</f>
        <v>0</v>
      </c>
      <c r="I204" s="42">
        <v>43.74</v>
      </c>
      <c r="J204" s="42">
        <v>56.87</v>
      </c>
      <c r="K204" s="42">
        <f t="shared" si="16"/>
        <v>0</v>
      </c>
      <c r="L204" s="42">
        <f t="shared" si="17"/>
        <v>0</v>
      </c>
      <c r="M204" s="79">
        <f t="shared" si="18"/>
        <v>5</v>
      </c>
      <c r="N204" s="84">
        <f t="shared" si="19"/>
        <v>56.87</v>
      </c>
      <c r="O204" s="84">
        <f t="shared" si="20"/>
        <v>284.34999999999997</v>
      </c>
    </row>
    <row r="205" spans="1:15" s="2" customFormat="1" ht="72">
      <c r="A205" s="33" t="s">
        <v>460</v>
      </c>
      <c r="B205" s="33" t="s">
        <v>501</v>
      </c>
      <c r="C205" s="33" t="s">
        <v>454</v>
      </c>
      <c r="D205" s="40" t="s">
        <v>311</v>
      </c>
      <c r="E205" s="33" t="s">
        <v>11</v>
      </c>
      <c r="F205" s="33" t="s">
        <v>12</v>
      </c>
      <c r="G205" s="41"/>
      <c r="H205" s="41">
        <f>G205+'7º MEDIÇÃO'!H205</f>
        <v>0</v>
      </c>
      <c r="I205" s="42">
        <v>163.07</v>
      </c>
      <c r="J205" s="42">
        <v>212</v>
      </c>
      <c r="K205" s="42">
        <f t="shared" si="16"/>
        <v>0</v>
      </c>
      <c r="L205" s="42">
        <f t="shared" si="17"/>
        <v>0</v>
      </c>
      <c r="M205" s="79">
        <f t="shared" si="18"/>
        <v>1</v>
      </c>
      <c r="N205" s="84">
        <f t="shared" si="19"/>
        <v>212</v>
      </c>
      <c r="O205" s="84">
        <f t="shared" si="20"/>
        <v>212</v>
      </c>
    </row>
    <row r="206" spans="1:15" s="4" customFormat="1" ht="72">
      <c r="A206" s="33" t="s">
        <v>460</v>
      </c>
      <c r="B206" s="33" t="s">
        <v>499</v>
      </c>
      <c r="C206" s="33" t="s">
        <v>455</v>
      </c>
      <c r="D206" s="40" t="s">
        <v>312</v>
      </c>
      <c r="E206" s="33" t="s">
        <v>11</v>
      </c>
      <c r="F206" s="33" t="s">
        <v>313</v>
      </c>
      <c r="G206" s="41"/>
      <c r="H206" s="41">
        <f>G206+'7º MEDIÇÃO'!H206</f>
        <v>0</v>
      </c>
      <c r="I206" s="42">
        <v>42.34</v>
      </c>
      <c r="J206" s="42">
        <f t="shared" si="21"/>
        <v>55.04</v>
      </c>
      <c r="K206" s="42">
        <f t="shared" si="16"/>
        <v>0</v>
      </c>
      <c r="L206" s="42">
        <f t="shared" si="17"/>
        <v>0</v>
      </c>
      <c r="M206" s="79">
        <f t="shared" si="18"/>
        <v>21</v>
      </c>
      <c r="N206" s="84">
        <f t="shared" si="19"/>
        <v>55.04</v>
      </c>
      <c r="O206" s="84">
        <f t="shared" si="20"/>
        <v>1155.84</v>
      </c>
    </row>
    <row r="207" spans="1:15" s="4" customFormat="1" ht="72">
      <c r="A207" s="33" t="s">
        <v>460</v>
      </c>
      <c r="B207" s="33" t="s">
        <v>499</v>
      </c>
      <c r="C207" s="33" t="s">
        <v>456</v>
      </c>
      <c r="D207" s="40" t="s">
        <v>314</v>
      </c>
      <c r="E207" s="33" t="s">
        <v>11</v>
      </c>
      <c r="F207" s="33" t="s">
        <v>126</v>
      </c>
      <c r="G207" s="41"/>
      <c r="H207" s="41">
        <f>G207+'7º MEDIÇÃO'!H207</f>
        <v>0</v>
      </c>
      <c r="I207" s="42">
        <v>42.34</v>
      </c>
      <c r="J207" s="42">
        <f t="shared" si="21"/>
        <v>55.04</v>
      </c>
      <c r="K207" s="42">
        <f t="shared" si="16"/>
        <v>0</v>
      </c>
      <c r="L207" s="42">
        <f t="shared" si="17"/>
        <v>0</v>
      </c>
      <c r="M207" s="79">
        <f t="shared" si="18"/>
        <v>4</v>
      </c>
      <c r="N207" s="84">
        <f t="shared" si="19"/>
        <v>55.04</v>
      </c>
      <c r="O207" s="84">
        <f t="shared" si="20"/>
        <v>220.16</v>
      </c>
    </row>
    <row r="208" spans="1:17" s="2" customFormat="1" ht="15">
      <c r="A208" s="61"/>
      <c r="B208" s="38"/>
      <c r="C208" s="38"/>
      <c r="D208" s="62" t="s">
        <v>256</v>
      </c>
      <c r="E208" s="38"/>
      <c r="F208" s="63"/>
      <c r="G208" s="64"/>
      <c r="H208" s="63"/>
      <c r="I208" s="42"/>
      <c r="J208" s="42"/>
      <c r="K208" s="42"/>
      <c r="L208" s="42">
        <f>H208*J208</f>
        <v>0</v>
      </c>
      <c r="M208" s="79">
        <f>F208-H208</f>
        <v>0</v>
      </c>
      <c r="O208" s="84">
        <f>SUM(O15:O207)</f>
        <v>334624.58290000004</v>
      </c>
      <c r="Q208" s="84"/>
    </row>
    <row r="209" spans="1:12" s="2" customFormat="1" ht="15">
      <c r="A209" s="39"/>
      <c r="B209" s="39"/>
      <c r="C209" s="39"/>
      <c r="D209" s="66"/>
      <c r="E209" s="39"/>
      <c r="F209" s="39"/>
      <c r="G209" s="67"/>
      <c r="H209" s="39"/>
      <c r="I209" s="68"/>
      <c r="J209" s="68"/>
      <c r="K209" s="68"/>
      <c r="L209" s="68"/>
    </row>
    <row r="210" spans="1:12" s="2" customFormat="1" ht="15">
      <c r="A210" s="39"/>
      <c r="B210" s="39"/>
      <c r="C210" s="39"/>
      <c r="D210" s="66"/>
      <c r="E210" s="39"/>
      <c r="F210" s="39"/>
      <c r="G210" s="67"/>
      <c r="H210" s="39"/>
      <c r="I210" s="68"/>
      <c r="J210" s="68"/>
      <c r="K210" s="68"/>
      <c r="L210" s="68"/>
    </row>
    <row r="211" spans="1:15" s="2" customFormat="1" ht="15">
      <c r="A211" s="347" t="s">
        <v>256</v>
      </c>
      <c r="B211" s="348"/>
      <c r="C211" s="348"/>
      <c r="D211" s="348"/>
      <c r="E211" s="348"/>
      <c r="F211" s="349"/>
      <c r="G211" s="65"/>
      <c r="H211" s="69"/>
      <c r="I211" s="70"/>
      <c r="J211" s="70"/>
      <c r="K211" s="71">
        <f>SUM(K15:K210)</f>
        <v>29250.6536</v>
      </c>
      <c r="L211" s="71">
        <f>SUM(L15:L208)</f>
        <v>316177.90229999996</v>
      </c>
      <c r="O211" s="84">
        <f>L211+O208</f>
        <v>650802.4852</v>
      </c>
    </row>
    <row r="213" ht="15">
      <c r="O213" s="92">
        <f>K211*0.0717</f>
        <v>2097.27186312</v>
      </c>
    </row>
    <row r="215" ht="15">
      <c r="O215" s="92">
        <f>O211*0.0717</f>
        <v>46662.53818884</v>
      </c>
    </row>
    <row r="216" ht="15">
      <c r="D216" s="82" t="s">
        <v>554</v>
      </c>
    </row>
    <row r="217" ht="15">
      <c r="D217" s="81" t="s">
        <v>555</v>
      </c>
    </row>
    <row r="218" ht="15">
      <c r="D218" s="81" t="s">
        <v>556</v>
      </c>
    </row>
  </sheetData>
  <sheetProtection/>
  <mergeCells count="63">
    <mergeCell ref="K4:L4"/>
    <mergeCell ref="A1:L2"/>
    <mergeCell ref="A3:B3"/>
    <mergeCell ref="C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8:D8"/>
    <mergeCell ref="E8:F8"/>
    <mergeCell ref="G8:H8"/>
    <mergeCell ref="I8:J8"/>
    <mergeCell ref="K8:L8"/>
    <mergeCell ref="A7:D7"/>
    <mergeCell ref="E7:F7"/>
    <mergeCell ref="G7:H7"/>
    <mergeCell ref="I7:J7"/>
    <mergeCell ref="K7:L7"/>
    <mergeCell ref="A44:F44"/>
    <mergeCell ref="I10:J10"/>
    <mergeCell ref="K10:L10"/>
    <mergeCell ref="C9:D9"/>
    <mergeCell ref="E9:F9"/>
    <mergeCell ref="G9:H9"/>
    <mergeCell ref="I9:J9"/>
    <mergeCell ref="K9:L9"/>
    <mergeCell ref="C10:D10"/>
    <mergeCell ref="E10:F10"/>
    <mergeCell ref="G10:H10"/>
    <mergeCell ref="A20:E20"/>
    <mergeCell ref="A26:E26"/>
    <mergeCell ref="A34:E34"/>
    <mergeCell ref="A211:F211"/>
    <mergeCell ref="A137:E137"/>
    <mergeCell ref="A176:E176"/>
    <mergeCell ref="A185:E185"/>
    <mergeCell ref="A190:E190"/>
    <mergeCell ref="A195:F195"/>
    <mergeCell ref="A201:F201"/>
    <mergeCell ref="A111:F111"/>
    <mergeCell ref="A45:F45"/>
    <mergeCell ref="A53:F53"/>
    <mergeCell ref="A88:F88"/>
    <mergeCell ref="A109:F109"/>
    <mergeCell ref="A56:F56"/>
    <mergeCell ref="A57:F57"/>
    <mergeCell ref="A62:F6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18"/>
  <sheetViews>
    <sheetView showZeros="0" zoomScalePageLayoutView="0" workbookViewId="0" topLeftCell="A1">
      <selection activeCell="K20" sqref="K20"/>
    </sheetView>
  </sheetViews>
  <sheetFormatPr defaultColWidth="9.140625" defaultRowHeight="15"/>
  <cols>
    <col min="1" max="1" width="6.7109375" style="8" customWidth="1"/>
    <col min="2" max="2" width="8.57421875" style="32" customWidth="1"/>
    <col min="3" max="3" width="5.57421875" style="8" bestFit="1" customWidth="1"/>
    <col min="4" max="4" width="36.7109375" style="9" customWidth="1"/>
    <col min="5" max="5" width="5.421875" style="8" bestFit="1" customWidth="1"/>
    <col min="6" max="6" width="9.421875" style="8" customWidth="1"/>
    <col min="7" max="7" width="10.140625" style="22" customWidth="1"/>
    <col min="8" max="8" width="11.00390625" style="8" customWidth="1"/>
    <col min="9" max="9" width="11.7109375" style="10" customWidth="1"/>
    <col min="10" max="10" width="11.7109375" style="10" bestFit="1" customWidth="1"/>
    <col min="11" max="11" width="12.57421875" style="10" bestFit="1" customWidth="1"/>
    <col min="12" max="12" width="14.8515625" style="10" customWidth="1"/>
    <col min="13" max="13" width="11.57421875" style="0" customWidth="1"/>
    <col min="14" max="14" width="14.00390625" style="0" customWidth="1"/>
    <col min="15" max="15" width="16.00390625" style="0" customWidth="1"/>
    <col min="17" max="17" width="13.28125" style="0" bestFit="1" customWidth="1"/>
  </cols>
  <sheetData>
    <row r="1" spans="1:12" ht="15">
      <c r="A1" s="337" t="s">
        <v>564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9"/>
    </row>
    <row r="2" spans="1:12" ht="15">
      <c r="A2" s="340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2"/>
    </row>
    <row r="3" spans="1:12" ht="15.75" customHeight="1">
      <c r="A3" s="343" t="s">
        <v>522</v>
      </c>
      <c r="B3" s="343"/>
      <c r="C3" s="323" t="s">
        <v>523</v>
      </c>
      <c r="D3" s="324"/>
      <c r="E3" s="324"/>
      <c r="F3" s="325"/>
      <c r="G3" s="319" t="s">
        <v>524</v>
      </c>
      <c r="H3" s="320"/>
      <c r="I3" s="326" t="s">
        <v>563</v>
      </c>
      <c r="J3" s="327"/>
      <c r="K3" s="344" t="s">
        <v>526</v>
      </c>
      <c r="L3" s="344"/>
    </row>
    <row r="4" spans="1:12" ht="15">
      <c r="A4" s="345"/>
      <c r="B4" s="345"/>
      <c r="C4" s="346"/>
      <c r="D4" s="346"/>
      <c r="E4" s="317" t="s">
        <v>540</v>
      </c>
      <c r="F4" s="317"/>
      <c r="G4" s="321">
        <v>42523</v>
      </c>
      <c r="H4" s="322"/>
      <c r="I4" s="400" t="s">
        <v>594</v>
      </c>
      <c r="J4" s="401"/>
      <c r="K4" s="318"/>
      <c r="L4" s="318"/>
    </row>
    <row r="5" spans="1:12" ht="15">
      <c r="A5" s="350" t="s">
        <v>542</v>
      </c>
      <c r="B5" s="351"/>
      <c r="C5" s="390" t="s">
        <v>543</v>
      </c>
      <c r="D5" s="391"/>
      <c r="E5" s="380" t="s">
        <v>538</v>
      </c>
      <c r="F5" s="381"/>
      <c r="G5" s="392" t="s">
        <v>525</v>
      </c>
      <c r="H5" s="393"/>
      <c r="I5" s="386" t="s">
        <v>596</v>
      </c>
      <c r="J5" s="387"/>
      <c r="K5" s="433">
        <f>'REAJUSTE INCC'!L210</f>
        <v>29755.26000000001</v>
      </c>
      <c r="L5" s="434"/>
    </row>
    <row r="6" spans="1:12" ht="15">
      <c r="A6" s="378"/>
      <c r="B6" s="379"/>
      <c r="C6" s="379"/>
      <c r="D6" s="397"/>
      <c r="E6" s="384"/>
      <c r="F6" s="385"/>
      <c r="G6" s="394" t="s">
        <v>560</v>
      </c>
      <c r="H6" s="395"/>
      <c r="I6" s="386" t="s">
        <v>518</v>
      </c>
      <c r="J6" s="387"/>
      <c r="K6" s="402">
        <f>K211</f>
        <v>2097.3717125399994</v>
      </c>
      <c r="L6" s="403"/>
    </row>
    <row r="7" spans="1:12" ht="15">
      <c r="A7" s="374" t="s">
        <v>530</v>
      </c>
      <c r="B7" s="375"/>
      <c r="C7" s="375"/>
      <c r="D7" s="376"/>
      <c r="E7" s="336"/>
      <c r="F7" s="336"/>
      <c r="G7" s="334" t="s">
        <v>528</v>
      </c>
      <c r="H7" s="335"/>
      <c r="I7" s="372" t="s">
        <v>519</v>
      </c>
      <c r="J7" s="373"/>
      <c r="K7" s="333">
        <f>L211</f>
        <v>5763.090611760001</v>
      </c>
      <c r="L7" s="333"/>
    </row>
    <row r="8" spans="1:12" ht="15">
      <c r="A8" s="377"/>
      <c r="B8" s="377"/>
      <c r="C8" s="377"/>
      <c r="D8" s="377"/>
      <c r="E8" s="382" t="s">
        <v>527</v>
      </c>
      <c r="F8" s="383"/>
      <c r="G8" s="398" t="s">
        <v>537</v>
      </c>
      <c r="H8" s="399"/>
      <c r="I8" s="372" t="s">
        <v>517</v>
      </c>
      <c r="J8" s="373"/>
      <c r="K8" s="331">
        <f>K5-K7</f>
        <v>23992.169388240007</v>
      </c>
      <c r="L8" s="332"/>
    </row>
    <row r="9" spans="1:12" ht="15">
      <c r="A9" s="23" t="s">
        <v>254</v>
      </c>
      <c r="B9" s="27"/>
      <c r="C9" s="363" t="s">
        <v>535</v>
      </c>
      <c r="D9" s="364"/>
      <c r="E9" s="361" t="s">
        <v>539</v>
      </c>
      <c r="F9" s="362"/>
      <c r="G9" s="334" t="s">
        <v>529</v>
      </c>
      <c r="H9" s="335"/>
      <c r="I9" s="372" t="s">
        <v>520</v>
      </c>
      <c r="J9" s="373"/>
      <c r="K9" s="396">
        <f>K6/K5</f>
        <v>0.07048742684621136</v>
      </c>
      <c r="L9" s="396"/>
    </row>
    <row r="10" spans="1:12" ht="15">
      <c r="A10" s="24"/>
      <c r="B10" s="28"/>
      <c r="C10" s="368"/>
      <c r="D10" s="368"/>
      <c r="E10" s="369"/>
      <c r="F10" s="369"/>
      <c r="G10" s="370">
        <v>41891</v>
      </c>
      <c r="H10" s="371"/>
      <c r="I10" s="355" t="s">
        <v>521</v>
      </c>
      <c r="J10" s="355"/>
      <c r="K10" s="330">
        <f>K7/K5</f>
        <v>0.19368308701587547</v>
      </c>
      <c r="L10" s="330"/>
    </row>
    <row r="11" spans="1:12" ht="15">
      <c r="A11" s="5"/>
      <c r="B11" s="29"/>
      <c r="C11" s="5"/>
      <c r="D11" s="6"/>
      <c r="E11" s="5"/>
      <c r="F11" s="5"/>
      <c r="G11" s="20"/>
      <c r="H11" s="5"/>
      <c r="I11" s="7"/>
      <c r="J11" s="7"/>
      <c r="K11" s="7"/>
      <c r="L11" s="7"/>
    </row>
    <row r="12" spans="1:13" s="1" customFormat="1" ht="15">
      <c r="A12" s="74" t="s">
        <v>255</v>
      </c>
      <c r="B12" s="75" t="s">
        <v>0</v>
      </c>
      <c r="C12" s="74" t="s">
        <v>1</v>
      </c>
      <c r="D12" s="76" t="s">
        <v>2</v>
      </c>
      <c r="E12" s="76" t="s">
        <v>3</v>
      </c>
      <c r="F12" s="76" t="s">
        <v>511</v>
      </c>
      <c r="G12" s="77" t="s">
        <v>511</v>
      </c>
      <c r="H12" s="76" t="s">
        <v>511</v>
      </c>
      <c r="I12" s="78" t="s">
        <v>534</v>
      </c>
      <c r="J12" s="78" t="s">
        <v>533</v>
      </c>
      <c r="K12" s="78" t="s">
        <v>457</v>
      </c>
      <c r="L12" s="78" t="s">
        <v>457</v>
      </c>
      <c r="M12" s="1" t="s">
        <v>511</v>
      </c>
    </row>
    <row r="13" spans="1:13" s="1" customFormat="1" ht="25.5">
      <c r="A13" s="12"/>
      <c r="B13" s="30"/>
      <c r="C13" s="12"/>
      <c r="D13" s="11"/>
      <c r="E13" s="17"/>
      <c r="F13" s="17" t="s">
        <v>510</v>
      </c>
      <c r="G13" s="19" t="s">
        <v>514</v>
      </c>
      <c r="H13" s="17" t="s">
        <v>513</v>
      </c>
      <c r="I13" s="18" t="s">
        <v>532</v>
      </c>
      <c r="J13" s="18" t="s">
        <v>532</v>
      </c>
      <c r="K13" s="18" t="s">
        <v>512</v>
      </c>
      <c r="L13" s="18" t="s">
        <v>515</v>
      </c>
      <c r="M13" s="1" t="s">
        <v>559</v>
      </c>
    </row>
    <row r="14" spans="1:12" ht="25.5">
      <c r="A14" s="13"/>
      <c r="B14" s="31"/>
      <c r="C14" s="26">
        <v>1</v>
      </c>
      <c r="D14" s="25" t="s">
        <v>4</v>
      </c>
      <c r="E14" s="13"/>
      <c r="F14" s="13"/>
      <c r="G14" s="21"/>
      <c r="H14" s="21"/>
      <c r="I14" s="14"/>
      <c r="J14" s="14"/>
      <c r="K14" s="15"/>
      <c r="L14" s="15"/>
    </row>
    <row r="15" spans="1:15" s="2" customFormat="1" ht="48">
      <c r="A15" s="33" t="s">
        <v>5</v>
      </c>
      <c r="B15" s="33" t="s">
        <v>6</v>
      </c>
      <c r="C15" s="33" t="s">
        <v>317</v>
      </c>
      <c r="D15" s="40" t="s">
        <v>218</v>
      </c>
      <c r="E15" s="33" t="s">
        <v>29</v>
      </c>
      <c r="F15" s="41">
        <f>'6º Medição'!M15</f>
        <v>0</v>
      </c>
      <c r="G15" s="41"/>
      <c r="H15" s="41">
        <f>G15+'REAJUSTE BM 07'!H15</f>
        <v>0</v>
      </c>
      <c r="I15" s="42">
        <f>ROUND('6º Medição'!I15*0.0717,2)</f>
        <v>11.68</v>
      </c>
      <c r="J15" s="42">
        <f>'6º Medição'!J15*0.0717</f>
        <v>15.185343</v>
      </c>
      <c r="K15" s="42">
        <f>J15*G15</f>
        <v>0</v>
      </c>
      <c r="L15" s="42">
        <f>H15*J15</f>
        <v>0</v>
      </c>
      <c r="M15" s="79">
        <f>F15-H15</f>
        <v>0</v>
      </c>
      <c r="N15" s="84">
        <f>J15</f>
        <v>15.185343</v>
      </c>
      <c r="O15" s="84">
        <f>M15*N15</f>
        <v>0</v>
      </c>
    </row>
    <row r="16" spans="1:15" s="2" customFormat="1" ht="48">
      <c r="A16" s="33" t="s">
        <v>5</v>
      </c>
      <c r="B16" s="33" t="s">
        <v>7</v>
      </c>
      <c r="C16" s="33" t="s">
        <v>318</v>
      </c>
      <c r="D16" s="40" t="s">
        <v>220</v>
      </c>
      <c r="E16" s="33" t="s">
        <v>29</v>
      </c>
      <c r="F16" s="41">
        <f>'6º Medição'!M16</f>
        <v>0</v>
      </c>
      <c r="G16" s="41"/>
      <c r="H16" s="41">
        <f>G16+'REAJUSTE BM 07'!H16</f>
        <v>0</v>
      </c>
      <c r="I16" s="42">
        <f>ROUND('6º Medição'!I16*0.0717,2)</f>
        <v>0.6</v>
      </c>
      <c r="J16" s="42">
        <f>'6º Medição'!J16*0.0717</f>
        <v>0.7808130000000001</v>
      </c>
      <c r="K16" s="42">
        <f aca="true" t="shared" si="0" ref="K16:K79">J16*G16</f>
        <v>0</v>
      </c>
      <c r="L16" s="42">
        <f aca="true" t="shared" si="1" ref="L16:L79">H16*J16</f>
        <v>0</v>
      </c>
      <c r="M16" s="79">
        <f aca="true" t="shared" si="2" ref="M16:M79">F16-H16</f>
        <v>0</v>
      </c>
      <c r="N16" s="84">
        <f aca="true" t="shared" si="3" ref="N16:N79">J16</f>
        <v>0.7808130000000001</v>
      </c>
      <c r="O16" s="84">
        <f aca="true" t="shared" si="4" ref="O16:O79">M16*N16</f>
        <v>0</v>
      </c>
    </row>
    <row r="17" spans="1:15" s="2" customFormat="1" ht="48">
      <c r="A17" s="33" t="s">
        <v>5</v>
      </c>
      <c r="B17" s="33" t="s">
        <v>8</v>
      </c>
      <c r="C17" s="33" t="s">
        <v>319</v>
      </c>
      <c r="D17" s="40" t="s">
        <v>222</v>
      </c>
      <c r="E17" s="33" t="s">
        <v>11</v>
      </c>
      <c r="F17" s="41">
        <f>'6º Medição'!M17</f>
        <v>0</v>
      </c>
      <c r="G17" s="41"/>
      <c r="H17" s="41">
        <f>G17+'REAJUSTE BM 07'!H17</f>
        <v>0</v>
      </c>
      <c r="I17" s="42">
        <f>ROUND('6º Medição'!I17*0.0717,2)</f>
        <v>71.98</v>
      </c>
      <c r="J17" s="42">
        <f>'6º Medição'!J17*0.0717</f>
        <v>93.57136799999999</v>
      </c>
      <c r="K17" s="42">
        <f t="shared" si="0"/>
        <v>0</v>
      </c>
      <c r="L17" s="42">
        <f t="shared" si="1"/>
        <v>0</v>
      </c>
      <c r="M17" s="79">
        <f t="shared" si="2"/>
        <v>0</v>
      </c>
      <c r="N17" s="84">
        <f t="shared" si="3"/>
        <v>93.57136799999999</v>
      </c>
      <c r="O17" s="84">
        <f t="shared" si="4"/>
        <v>0</v>
      </c>
    </row>
    <row r="18" spans="1:15" s="2" customFormat="1" ht="24">
      <c r="A18" s="33" t="s">
        <v>5</v>
      </c>
      <c r="B18" s="33" t="s">
        <v>9</v>
      </c>
      <c r="C18" s="33" t="s">
        <v>320</v>
      </c>
      <c r="D18" s="40" t="s">
        <v>10</v>
      </c>
      <c r="E18" s="33" t="s">
        <v>11</v>
      </c>
      <c r="F18" s="41">
        <f>'6º Medição'!M18</f>
        <v>1</v>
      </c>
      <c r="G18" s="41"/>
      <c r="H18" s="41">
        <f>G18+'REAJUSTE BM 07'!H18</f>
        <v>0</v>
      </c>
      <c r="I18" s="42">
        <f>ROUND('6º Medição'!I18*0.0717,2)</f>
        <v>40.36</v>
      </c>
      <c r="J18" s="42">
        <f>'6º Medição'!J18*0.0717</f>
        <v>52.465758</v>
      </c>
      <c r="K18" s="42">
        <f t="shared" si="0"/>
        <v>0</v>
      </c>
      <c r="L18" s="42">
        <f t="shared" si="1"/>
        <v>0</v>
      </c>
      <c r="M18" s="79">
        <f t="shared" si="2"/>
        <v>1</v>
      </c>
      <c r="N18" s="84">
        <f t="shared" si="3"/>
        <v>52.465758</v>
      </c>
      <c r="O18" s="84">
        <f t="shared" si="4"/>
        <v>52.465758</v>
      </c>
    </row>
    <row r="19" spans="1:15" s="2" customFormat="1" ht="24">
      <c r="A19" s="33" t="s">
        <v>5</v>
      </c>
      <c r="B19" s="33">
        <v>73658</v>
      </c>
      <c r="C19" s="33" t="s">
        <v>321</v>
      </c>
      <c r="D19" s="40" t="s">
        <v>13</v>
      </c>
      <c r="E19" s="33" t="s">
        <v>11</v>
      </c>
      <c r="F19" s="41">
        <f>'6º Medição'!M19</f>
        <v>0</v>
      </c>
      <c r="G19" s="41"/>
      <c r="H19" s="41">
        <f>G19+'REAJUSTE BM 07'!H19</f>
        <v>0</v>
      </c>
      <c r="I19" s="42">
        <f>ROUND('6º Medição'!I19*0.0717,2)</f>
        <v>29.82</v>
      </c>
      <c r="J19" s="42">
        <f>'6º Medição'!J19*0.0717</f>
        <v>38.763888</v>
      </c>
      <c r="K19" s="42">
        <f t="shared" si="0"/>
        <v>0</v>
      </c>
      <c r="L19" s="42">
        <f t="shared" si="1"/>
        <v>0</v>
      </c>
      <c r="M19" s="79">
        <f t="shared" si="2"/>
        <v>0</v>
      </c>
      <c r="N19" s="84">
        <f t="shared" si="3"/>
        <v>38.763888</v>
      </c>
      <c r="O19" s="84">
        <f t="shared" si="4"/>
        <v>0</v>
      </c>
    </row>
    <row r="20" spans="1:15" s="2" customFormat="1" ht="15">
      <c r="A20" s="356"/>
      <c r="B20" s="356"/>
      <c r="C20" s="356"/>
      <c r="D20" s="356"/>
      <c r="E20" s="356"/>
      <c r="F20" s="41">
        <f>'6º Medição'!M20</f>
        <v>0</v>
      </c>
      <c r="G20" s="41"/>
      <c r="H20" s="41">
        <f>G20+'REAJUSTE BM 07'!H20</f>
        <v>0</v>
      </c>
      <c r="I20" s="42">
        <f>ROUND('6º Medição'!I20*0.0717,2)</f>
        <v>0</v>
      </c>
      <c r="J20" s="42">
        <f>'6º Medição'!J20*0.0717</f>
        <v>0</v>
      </c>
      <c r="K20" s="42"/>
      <c r="L20" s="42">
        <f t="shared" si="1"/>
        <v>0</v>
      </c>
      <c r="M20" s="79">
        <f t="shared" si="2"/>
        <v>0</v>
      </c>
      <c r="N20" s="84">
        <f t="shared" si="3"/>
        <v>0</v>
      </c>
      <c r="O20" s="84">
        <f t="shared" si="4"/>
        <v>0</v>
      </c>
    </row>
    <row r="21" spans="1:15" s="2" customFormat="1" ht="15">
      <c r="A21" s="34"/>
      <c r="B21" s="34"/>
      <c r="C21" s="43">
        <v>2</v>
      </c>
      <c r="D21" s="44" t="s">
        <v>14</v>
      </c>
      <c r="E21" s="34"/>
      <c r="F21" s="41">
        <f>'6º Medição'!M21</f>
        <v>0</v>
      </c>
      <c r="G21" s="45"/>
      <c r="H21" s="41">
        <f>G21+'REAJUSTE BM 07'!H21</f>
        <v>0</v>
      </c>
      <c r="I21" s="42">
        <f>ROUND('6º Medição'!I21*0.0717,2)</f>
        <v>0</v>
      </c>
      <c r="J21" s="42">
        <f>'6º Medição'!J21*0.0717</f>
        <v>0</v>
      </c>
      <c r="K21" s="42"/>
      <c r="L21" s="42">
        <f t="shared" si="1"/>
        <v>0</v>
      </c>
      <c r="M21" s="79">
        <f t="shared" si="2"/>
        <v>0</v>
      </c>
      <c r="N21" s="84">
        <f t="shared" si="3"/>
        <v>0</v>
      </c>
      <c r="O21" s="84">
        <f t="shared" si="4"/>
        <v>0</v>
      </c>
    </row>
    <row r="22" spans="1:15" s="2" customFormat="1" ht="24">
      <c r="A22" s="33" t="s">
        <v>5</v>
      </c>
      <c r="B22" s="33" t="s">
        <v>15</v>
      </c>
      <c r="C22" s="33" t="s">
        <v>322</v>
      </c>
      <c r="D22" s="40" t="s">
        <v>16</v>
      </c>
      <c r="E22" s="33" t="s">
        <v>17</v>
      </c>
      <c r="F22" s="41">
        <f>'6º Medição'!M22</f>
        <v>0</v>
      </c>
      <c r="G22" s="41"/>
      <c r="H22" s="41">
        <f>G22+'REAJUSTE BM 07'!H22</f>
        <v>0</v>
      </c>
      <c r="I22" s="42">
        <f>ROUND('6º Medição'!I22*0.0717,2)</f>
        <v>1.36</v>
      </c>
      <c r="J22" s="42">
        <f>'6º Medição'!J22*0.0717</f>
        <v>1.767405</v>
      </c>
      <c r="K22" s="42">
        <f t="shared" si="0"/>
        <v>0</v>
      </c>
      <c r="L22" s="42">
        <f t="shared" si="1"/>
        <v>0</v>
      </c>
      <c r="M22" s="79">
        <f t="shared" si="2"/>
        <v>0</v>
      </c>
      <c r="N22" s="84">
        <f t="shared" si="3"/>
        <v>1.767405</v>
      </c>
      <c r="O22" s="84">
        <f t="shared" si="4"/>
        <v>0</v>
      </c>
    </row>
    <row r="23" spans="1:15" s="2" customFormat="1" ht="24">
      <c r="A23" s="33" t="s">
        <v>5</v>
      </c>
      <c r="B23" s="33">
        <v>72920</v>
      </c>
      <c r="C23" s="33" t="s">
        <v>323</v>
      </c>
      <c r="D23" s="40" t="s">
        <v>19</v>
      </c>
      <c r="E23" s="33" t="s">
        <v>17</v>
      </c>
      <c r="F23" s="41">
        <f>'6º Medição'!M23</f>
        <v>0</v>
      </c>
      <c r="G23" s="41"/>
      <c r="H23" s="41">
        <f>G23+'REAJUSTE BM 07'!H23</f>
        <v>0</v>
      </c>
      <c r="I23" s="42">
        <f>ROUND('6º Medição'!I23*0.0717,2)</f>
        <v>0.66</v>
      </c>
      <c r="J23" s="42">
        <f>'6º Medição'!J23*0.0717</f>
        <v>0.855381</v>
      </c>
      <c r="K23" s="42">
        <f t="shared" si="0"/>
        <v>0</v>
      </c>
      <c r="L23" s="42">
        <f t="shared" si="1"/>
        <v>0</v>
      </c>
      <c r="M23" s="79">
        <f t="shared" si="2"/>
        <v>0</v>
      </c>
      <c r="N23" s="84">
        <f t="shared" si="3"/>
        <v>0.855381</v>
      </c>
      <c r="O23" s="84">
        <f t="shared" si="4"/>
        <v>0</v>
      </c>
    </row>
    <row r="24" spans="1:15" s="2" customFormat="1" ht="24">
      <c r="A24" s="33" t="s">
        <v>5</v>
      </c>
      <c r="B24" s="33">
        <v>72898</v>
      </c>
      <c r="C24" s="33" t="s">
        <v>324</v>
      </c>
      <c r="D24" s="40" t="s">
        <v>21</v>
      </c>
      <c r="E24" s="33" t="s">
        <v>17</v>
      </c>
      <c r="F24" s="41">
        <f>'6º Medição'!M24</f>
        <v>0</v>
      </c>
      <c r="G24" s="41"/>
      <c r="H24" s="41">
        <f>G24+'REAJUSTE BM 07'!H24</f>
        <v>0</v>
      </c>
      <c r="I24" s="42">
        <f>ROUND('6º Medição'!I24*0.0717,2)</f>
        <v>0.3</v>
      </c>
      <c r="J24" s="42">
        <f>'6º Medição'!J24*0.0717</f>
        <v>0.393633</v>
      </c>
      <c r="K24" s="42">
        <f t="shared" si="0"/>
        <v>0</v>
      </c>
      <c r="L24" s="42">
        <f t="shared" si="1"/>
        <v>0</v>
      </c>
      <c r="M24" s="79">
        <f t="shared" si="2"/>
        <v>0</v>
      </c>
      <c r="N24" s="84">
        <f t="shared" si="3"/>
        <v>0.393633</v>
      </c>
      <c r="O24" s="84">
        <f t="shared" si="4"/>
        <v>0</v>
      </c>
    </row>
    <row r="25" spans="1:15" s="2" customFormat="1" ht="36">
      <c r="A25" s="33" t="s">
        <v>5</v>
      </c>
      <c r="B25" s="33">
        <v>72900</v>
      </c>
      <c r="C25" s="33" t="s">
        <v>325</v>
      </c>
      <c r="D25" s="40" t="s">
        <v>23</v>
      </c>
      <c r="E25" s="33" t="s">
        <v>17</v>
      </c>
      <c r="F25" s="41">
        <f>'6º Medição'!M25</f>
        <v>0</v>
      </c>
      <c r="G25" s="41"/>
      <c r="H25" s="41">
        <f>G25+'REAJUSTE BM 07'!H25</f>
        <v>0</v>
      </c>
      <c r="I25" s="42">
        <f>ROUND('6º Medição'!I25*0.0717,2)</f>
        <v>0.16</v>
      </c>
      <c r="J25" s="42">
        <f>'6º Medição'!J25*0.0717</f>
        <v>0.211515</v>
      </c>
      <c r="K25" s="42">
        <f t="shared" si="0"/>
        <v>0</v>
      </c>
      <c r="L25" s="42">
        <f t="shared" si="1"/>
        <v>0</v>
      </c>
      <c r="M25" s="79">
        <f t="shared" si="2"/>
        <v>0</v>
      </c>
      <c r="N25" s="84">
        <f t="shared" si="3"/>
        <v>0.211515</v>
      </c>
      <c r="O25" s="84">
        <f t="shared" si="4"/>
        <v>0</v>
      </c>
    </row>
    <row r="26" spans="1:15" s="2" customFormat="1" ht="15" customHeight="1">
      <c r="A26" s="357"/>
      <c r="B26" s="358"/>
      <c r="C26" s="358"/>
      <c r="D26" s="358"/>
      <c r="E26" s="359"/>
      <c r="F26" s="41">
        <f>'6º Medição'!M26</f>
        <v>0</v>
      </c>
      <c r="G26" s="41"/>
      <c r="H26" s="41">
        <f>G26+'REAJUSTE BM 07'!H26</f>
        <v>0</v>
      </c>
      <c r="I26" s="42">
        <f>ROUND('6º Medição'!I26*0.0717,2)</f>
        <v>0</v>
      </c>
      <c r="J26" s="42">
        <f>'6º Medição'!J26*0.0717</f>
        <v>0</v>
      </c>
      <c r="K26" s="42"/>
      <c r="L26" s="42">
        <f t="shared" si="1"/>
        <v>0</v>
      </c>
      <c r="M26" s="79">
        <f t="shared" si="2"/>
        <v>0</v>
      </c>
      <c r="N26" s="84">
        <f t="shared" si="3"/>
        <v>0</v>
      </c>
      <c r="O26" s="84">
        <f t="shared" si="4"/>
        <v>0</v>
      </c>
    </row>
    <row r="27" spans="1:15" s="2" customFormat="1" ht="15">
      <c r="A27" s="34"/>
      <c r="B27" s="34"/>
      <c r="C27" s="73">
        <v>3</v>
      </c>
      <c r="D27" s="72" t="s">
        <v>24</v>
      </c>
      <c r="E27" s="34"/>
      <c r="F27" s="41">
        <f>'6º Medição'!M27</f>
        <v>0</v>
      </c>
      <c r="G27" s="45"/>
      <c r="H27" s="41">
        <f>G27+'REAJUSTE BM 07'!H27</f>
        <v>0</v>
      </c>
      <c r="I27" s="42">
        <f>ROUND('6º Medição'!I27*0.0717,2)</f>
        <v>0</v>
      </c>
      <c r="J27" s="42">
        <f>'6º Medição'!J27*0.0717</f>
        <v>0</v>
      </c>
      <c r="K27" s="42"/>
      <c r="L27" s="42">
        <f t="shared" si="1"/>
        <v>0</v>
      </c>
      <c r="M27" s="79">
        <f t="shared" si="2"/>
        <v>0</v>
      </c>
      <c r="N27" s="84">
        <f t="shared" si="3"/>
        <v>0</v>
      </c>
      <c r="O27" s="84">
        <f t="shared" si="4"/>
        <v>0</v>
      </c>
    </row>
    <row r="28" spans="1:15" s="2" customFormat="1" ht="36">
      <c r="A28" s="33" t="s">
        <v>5</v>
      </c>
      <c r="B28" s="33" t="s">
        <v>25</v>
      </c>
      <c r="C28" s="33" t="s">
        <v>326</v>
      </c>
      <c r="D28" s="40" t="s">
        <v>26</v>
      </c>
      <c r="E28" s="33" t="s">
        <v>29</v>
      </c>
      <c r="F28" s="41">
        <f>'6º Medição'!M28</f>
        <v>0</v>
      </c>
      <c r="G28" s="85"/>
      <c r="H28" s="41">
        <f>G28+'REAJUSTE BM 07'!H28</f>
        <v>0</v>
      </c>
      <c r="I28" s="42">
        <f>ROUND('6º Medição'!I28*0.0717,2)</f>
        <v>3.97</v>
      </c>
      <c r="J28" s="42">
        <f>'6º Medição'!J28*0.0717</f>
        <v>5.160249</v>
      </c>
      <c r="K28" s="42">
        <f t="shared" si="0"/>
        <v>0</v>
      </c>
      <c r="L28" s="42">
        <f t="shared" si="1"/>
        <v>0</v>
      </c>
      <c r="M28" s="79">
        <f t="shared" si="2"/>
        <v>0</v>
      </c>
      <c r="N28" s="84">
        <f t="shared" si="3"/>
        <v>5.160249</v>
      </c>
      <c r="O28" s="84">
        <f t="shared" si="4"/>
        <v>0</v>
      </c>
    </row>
    <row r="29" spans="1:15" s="2" customFormat="1" ht="24">
      <c r="A29" s="33" t="s">
        <v>5</v>
      </c>
      <c r="B29" s="33" t="s">
        <v>27</v>
      </c>
      <c r="C29" s="33" t="s">
        <v>327</v>
      </c>
      <c r="D29" s="40" t="s">
        <v>28</v>
      </c>
      <c r="E29" s="33" t="s">
        <v>29</v>
      </c>
      <c r="F29" s="41">
        <f>'6º Medição'!M29</f>
        <v>389.98</v>
      </c>
      <c r="G29" s="85"/>
      <c r="H29" s="41">
        <f>G29+'REAJUSTE BM 07'!H29</f>
        <v>389.98</v>
      </c>
      <c r="I29" s="42">
        <f>ROUND('6º Medição'!I29*0.0717,2)</f>
        <v>2.34</v>
      </c>
      <c r="J29" s="42">
        <f>'6º Medição'!J29*0.0717</f>
        <v>3.037212</v>
      </c>
      <c r="K29" s="42">
        <f t="shared" si="0"/>
        <v>0</v>
      </c>
      <c r="L29" s="42">
        <f t="shared" si="1"/>
        <v>1184.45193576</v>
      </c>
      <c r="M29" s="79">
        <f t="shared" si="2"/>
        <v>0</v>
      </c>
      <c r="N29" s="84">
        <f t="shared" si="3"/>
        <v>3.037212</v>
      </c>
      <c r="O29" s="84">
        <f t="shared" si="4"/>
        <v>0</v>
      </c>
    </row>
    <row r="30" spans="1:15" s="3" customFormat="1" ht="24">
      <c r="A30" s="33" t="s">
        <v>31</v>
      </c>
      <c r="B30" s="33">
        <v>91</v>
      </c>
      <c r="C30" s="33" t="s">
        <v>328</v>
      </c>
      <c r="D30" s="40" t="s">
        <v>32</v>
      </c>
      <c r="E30" s="33" t="s">
        <v>29</v>
      </c>
      <c r="F30" s="41">
        <f>'6º Medição'!M30</f>
        <v>45.73</v>
      </c>
      <c r="G30" s="85"/>
      <c r="H30" s="41">
        <f>G30+'REAJUSTE BM 07'!H30</f>
        <v>0</v>
      </c>
      <c r="I30" s="42">
        <f>ROUND('6º Medição'!I30*0.0717,2)</f>
        <v>8.17</v>
      </c>
      <c r="J30" s="42">
        <f>'6º Medição'!J30*0.0717</f>
        <v>10.618053</v>
      </c>
      <c r="K30" s="42">
        <f t="shared" si="0"/>
        <v>0</v>
      </c>
      <c r="L30" s="42">
        <f t="shared" si="1"/>
        <v>0</v>
      </c>
      <c r="M30" s="79">
        <f t="shared" si="2"/>
        <v>45.73</v>
      </c>
      <c r="N30" s="84">
        <f t="shared" si="3"/>
        <v>10.618053</v>
      </c>
      <c r="O30" s="84">
        <f t="shared" si="4"/>
        <v>485.56356368999997</v>
      </c>
    </row>
    <row r="31" spans="1:15" s="2" customFormat="1" ht="48">
      <c r="A31" s="33" t="s">
        <v>5</v>
      </c>
      <c r="B31" s="33">
        <v>6058</v>
      </c>
      <c r="C31" s="33" t="s">
        <v>329</v>
      </c>
      <c r="D31" s="40" t="s">
        <v>223</v>
      </c>
      <c r="E31" s="33" t="s">
        <v>35</v>
      </c>
      <c r="F31" s="41">
        <f>'6º Medição'!M31</f>
        <v>36.1</v>
      </c>
      <c r="G31" s="85"/>
      <c r="H31" s="41">
        <f>G31+'REAJUSTE BM 07'!H31</f>
        <v>36.1</v>
      </c>
      <c r="I31" s="42">
        <f>ROUND('6º Medição'!I31*0.0717,2)</f>
        <v>1.24</v>
      </c>
      <c r="J31" s="42">
        <f>'6º Medição'!J31*0.0717</f>
        <v>1.609665</v>
      </c>
      <c r="K31" s="42">
        <f t="shared" si="0"/>
        <v>0</v>
      </c>
      <c r="L31" s="42">
        <f t="shared" si="1"/>
        <v>58.108906499999996</v>
      </c>
      <c r="M31" s="79">
        <f t="shared" si="2"/>
        <v>0</v>
      </c>
      <c r="N31" s="84">
        <f t="shared" si="3"/>
        <v>1.609665</v>
      </c>
      <c r="O31" s="84">
        <f t="shared" si="4"/>
        <v>0</v>
      </c>
    </row>
    <row r="32" spans="1:15" s="2" customFormat="1" ht="15">
      <c r="A32" s="33" t="s">
        <v>5</v>
      </c>
      <c r="B32" s="33">
        <v>72105</v>
      </c>
      <c r="C32" s="33" t="s">
        <v>330</v>
      </c>
      <c r="D32" s="40" t="s">
        <v>34</v>
      </c>
      <c r="E32" s="33" t="s">
        <v>35</v>
      </c>
      <c r="F32" s="41">
        <f>'6º Medição'!M32</f>
        <v>77.73</v>
      </c>
      <c r="G32" s="85"/>
      <c r="H32" s="41">
        <f>G32+'REAJUSTE BM 07'!H32</f>
        <v>77.73</v>
      </c>
      <c r="I32" s="42">
        <f>ROUND('6º Medição'!I32*0.0717,2)</f>
        <v>2.16</v>
      </c>
      <c r="J32" s="42">
        <f>'6º Medição'!J32*0.0717</f>
        <v>2.8084890000000002</v>
      </c>
      <c r="K32" s="42">
        <f t="shared" si="0"/>
        <v>0</v>
      </c>
      <c r="L32" s="42">
        <f t="shared" si="1"/>
        <v>218.30384997000002</v>
      </c>
      <c r="M32" s="79">
        <f t="shared" si="2"/>
        <v>0</v>
      </c>
      <c r="N32" s="84">
        <f t="shared" si="3"/>
        <v>2.8084890000000002</v>
      </c>
      <c r="O32" s="84">
        <f t="shared" si="4"/>
        <v>0</v>
      </c>
    </row>
    <row r="33" spans="1:15" s="2" customFormat="1" ht="24">
      <c r="A33" s="33" t="s">
        <v>5</v>
      </c>
      <c r="B33" s="33">
        <v>72107</v>
      </c>
      <c r="C33" s="33" t="s">
        <v>331</v>
      </c>
      <c r="D33" s="40" t="s">
        <v>37</v>
      </c>
      <c r="E33" s="33" t="s">
        <v>35</v>
      </c>
      <c r="F33" s="41">
        <f>'6º Medição'!M33</f>
        <v>369.91</v>
      </c>
      <c r="G33" s="85"/>
      <c r="H33" s="41">
        <f>G33+'REAJUSTE BM 07'!H33</f>
        <v>369.91</v>
      </c>
      <c r="I33" s="42">
        <f>ROUND('6º Medição'!I33*0.0717,2)</f>
        <v>1.77</v>
      </c>
      <c r="J33" s="42">
        <f>'6º Medição'!J33*0.0717</f>
        <v>2.3065890000000002</v>
      </c>
      <c r="K33" s="42">
        <f t="shared" si="0"/>
        <v>0</v>
      </c>
      <c r="L33" s="42">
        <f t="shared" si="1"/>
        <v>853.2303369900002</v>
      </c>
      <c r="M33" s="79">
        <f t="shared" si="2"/>
        <v>0</v>
      </c>
      <c r="N33" s="84">
        <f t="shared" si="3"/>
        <v>2.3065890000000002</v>
      </c>
      <c r="O33" s="84">
        <f t="shared" si="4"/>
        <v>0</v>
      </c>
    </row>
    <row r="34" spans="1:15" s="2" customFormat="1" ht="15">
      <c r="A34" s="356"/>
      <c r="B34" s="356"/>
      <c r="C34" s="356"/>
      <c r="D34" s="356"/>
      <c r="E34" s="356"/>
      <c r="F34" s="41">
        <f>'6º Medição'!M34</f>
        <v>0</v>
      </c>
      <c r="G34" s="41"/>
      <c r="H34" s="41">
        <f>G34+'REAJUSTE BM 07'!H34</f>
        <v>0</v>
      </c>
      <c r="I34" s="42">
        <f>ROUND('6º Medição'!I34*0.0717,2)</f>
        <v>0</v>
      </c>
      <c r="J34" s="42">
        <f>'6º Medição'!J34*0.0717</f>
        <v>0</v>
      </c>
      <c r="K34" s="42"/>
      <c r="L34" s="42">
        <f t="shared" si="1"/>
        <v>0</v>
      </c>
      <c r="M34" s="79">
        <f t="shared" si="2"/>
        <v>0</v>
      </c>
      <c r="N34" s="84">
        <f t="shared" si="3"/>
        <v>0</v>
      </c>
      <c r="O34" s="84">
        <f t="shared" si="4"/>
        <v>0</v>
      </c>
    </row>
    <row r="35" spans="1:15" s="2" customFormat="1" ht="15">
      <c r="A35" s="34"/>
      <c r="B35" s="34"/>
      <c r="C35" s="43">
        <v>4</v>
      </c>
      <c r="D35" s="44" t="s">
        <v>39</v>
      </c>
      <c r="E35" s="34"/>
      <c r="F35" s="41">
        <f>'6º Medição'!M35</f>
        <v>0</v>
      </c>
      <c r="G35" s="45"/>
      <c r="H35" s="41">
        <f>G35+'REAJUSTE BM 07'!H35</f>
        <v>0</v>
      </c>
      <c r="I35" s="42">
        <f>ROUND('6º Medição'!I35*0.0717,2)</f>
        <v>0</v>
      </c>
      <c r="J35" s="42">
        <f>'6º Medição'!J35*0.0717</f>
        <v>0</v>
      </c>
      <c r="K35" s="42"/>
      <c r="L35" s="42">
        <f t="shared" si="1"/>
        <v>0</v>
      </c>
      <c r="M35" s="79">
        <f t="shared" si="2"/>
        <v>0</v>
      </c>
      <c r="N35" s="84">
        <f t="shared" si="3"/>
        <v>0</v>
      </c>
      <c r="O35" s="84">
        <f t="shared" si="4"/>
        <v>0</v>
      </c>
    </row>
    <row r="36" spans="1:15" s="2" customFormat="1" ht="15">
      <c r="A36" s="33"/>
      <c r="B36" s="33"/>
      <c r="C36" s="33"/>
      <c r="D36" s="48" t="s">
        <v>40</v>
      </c>
      <c r="E36" s="33"/>
      <c r="F36" s="41">
        <f>'6º Medição'!M36</f>
        <v>0</v>
      </c>
      <c r="G36" s="41"/>
      <c r="H36" s="41">
        <f>G36+'REAJUSTE BM 07'!H36</f>
        <v>0</v>
      </c>
      <c r="I36" s="42">
        <f>ROUND('6º Medição'!I36*0.0717,2)</f>
        <v>0</v>
      </c>
      <c r="J36" s="42">
        <f>'6º Medição'!J36*0.0717</f>
        <v>0</v>
      </c>
      <c r="K36" s="42"/>
      <c r="L36" s="42">
        <f t="shared" si="1"/>
        <v>0</v>
      </c>
      <c r="M36" s="79">
        <f t="shared" si="2"/>
        <v>0</v>
      </c>
      <c r="N36" s="84">
        <f t="shared" si="3"/>
        <v>0</v>
      </c>
      <c r="O36" s="84">
        <f t="shared" si="4"/>
        <v>0</v>
      </c>
    </row>
    <row r="37" spans="1:15" s="2" customFormat="1" ht="36">
      <c r="A37" s="33" t="s">
        <v>5</v>
      </c>
      <c r="B37" s="33" t="s">
        <v>41</v>
      </c>
      <c r="C37" s="33" t="s">
        <v>332</v>
      </c>
      <c r="D37" s="40" t="s">
        <v>225</v>
      </c>
      <c r="E37" s="33" t="s">
        <v>35</v>
      </c>
      <c r="F37" s="41">
        <f>'6º Medição'!M37</f>
        <v>0</v>
      </c>
      <c r="G37" s="41"/>
      <c r="H37" s="41">
        <f>G37+'REAJUSTE BM 07'!H37</f>
        <v>0</v>
      </c>
      <c r="I37" s="42">
        <f>ROUND('6º Medição'!I37*0.0717,2)</f>
        <v>2.93</v>
      </c>
      <c r="J37" s="42">
        <f>'6º Medição'!J37*0.0717</f>
        <v>3.811572</v>
      </c>
      <c r="K37" s="42">
        <f t="shared" si="0"/>
        <v>0</v>
      </c>
      <c r="L37" s="42">
        <f t="shared" si="1"/>
        <v>0</v>
      </c>
      <c r="M37" s="79">
        <f t="shared" si="2"/>
        <v>0</v>
      </c>
      <c r="N37" s="84">
        <f t="shared" si="3"/>
        <v>3.811572</v>
      </c>
      <c r="O37" s="84">
        <f t="shared" si="4"/>
        <v>0</v>
      </c>
    </row>
    <row r="38" spans="1:15" s="2" customFormat="1" ht="48">
      <c r="A38" s="33" t="s">
        <v>5</v>
      </c>
      <c r="B38" s="33" t="s">
        <v>42</v>
      </c>
      <c r="C38" s="33" t="s">
        <v>333</v>
      </c>
      <c r="D38" s="40" t="s">
        <v>217</v>
      </c>
      <c r="E38" s="33" t="s">
        <v>227</v>
      </c>
      <c r="F38" s="41">
        <f>'6º Medição'!M38</f>
        <v>0</v>
      </c>
      <c r="G38" s="41"/>
      <c r="H38" s="41">
        <f>G38+'REAJUSTE BM 07'!H38</f>
        <v>0</v>
      </c>
      <c r="I38" s="42">
        <f>ROUND('6º Medição'!I38*0.0717,2)</f>
        <v>0.49</v>
      </c>
      <c r="J38" s="42">
        <f>'6º Medição'!J38*0.0717</f>
        <v>0.637413</v>
      </c>
      <c r="K38" s="42">
        <f t="shared" si="0"/>
        <v>0</v>
      </c>
      <c r="L38" s="42">
        <f t="shared" si="1"/>
        <v>0</v>
      </c>
      <c r="M38" s="79">
        <f t="shared" si="2"/>
        <v>0</v>
      </c>
      <c r="N38" s="84">
        <f t="shared" si="3"/>
        <v>0.637413</v>
      </c>
      <c r="O38" s="84">
        <f t="shared" si="4"/>
        <v>0</v>
      </c>
    </row>
    <row r="39" spans="1:15" s="2" customFormat="1" ht="24">
      <c r="A39" s="33" t="s">
        <v>5</v>
      </c>
      <c r="B39" s="33" t="s">
        <v>43</v>
      </c>
      <c r="C39" s="33" t="s">
        <v>334</v>
      </c>
      <c r="D39" s="40" t="s">
        <v>44</v>
      </c>
      <c r="E39" s="33" t="s">
        <v>17</v>
      </c>
      <c r="F39" s="41">
        <f>'6º Medição'!M39</f>
        <v>0</v>
      </c>
      <c r="G39" s="41"/>
      <c r="H39" s="41">
        <f>G39+'REAJUSTE BM 07'!H39</f>
        <v>0</v>
      </c>
      <c r="I39" s="42">
        <f>ROUND('6º Medição'!I39*0.0717,2)</f>
        <v>4.65</v>
      </c>
      <c r="J39" s="42">
        <f>'6º Medição'!J39*0.0717</f>
        <v>6.050763</v>
      </c>
      <c r="K39" s="42">
        <f t="shared" si="0"/>
        <v>0</v>
      </c>
      <c r="L39" s="42">
        <f t="shared" si="1"/>
        <v>0</v>
      </c>
      <c r="M39" s="79">
        <f t="shared" si="2"/>
        <v>0</v>
      </c>
      <c r="N39" s="84">
        <f t="shared" si="3"/>
        <v>6.050763</v>
      </c>
      <c r="O39" s="84">
        <f t="shared" si="4"/>
        <v>0</v>
      </c>
    </row>
    <row r="40" spans="1:15" s="2" customFormat="1" ht="24">
      <c r="A40" s="33" t="s">
        <v>5</v>
      </c>
      <c r="B40" s="33" t="s">
        <v>46</v>
      </c>
      <c r="C40" s="33" t="s">
        <v>335</v>
      </c>
      <c r="D40" s="40" t="s">
        <v>47</v>
      </c>
      <c r="E40" s="33" t="s">
        <v>29</v>
      </c>
      <c r="F40" s="41">
        <f>'6º Medição'!M40</f>
        <v>0</v>
      </c>
      <c r="G40" s="41"/>
      <c r="H40" s="41">
        <f>G40+'REAJUSTE BM 07'!H40</f>
        <v>0</v>
      </c>
      <c r="I40" s="42">
        <f>ROUND('6º Medição'!I40*0.0717,2)</f>
        <v>1.31</v>
      </c>
      <c r="J40" s="42">
        <f>'6º Medição'!J40*0.0717</f>
        <v>1.698573</v>
      </c>
      <c r="K40" s="42">
        <f t="shared" si="0"/>
        <v>0</v>
      </c>
      <c r="L40" s="42">
        <f t="shared" si="1"/>
        <v>0</v>
      </c>
      <c r="M40" s="79">
        <f t="shared" si="2"/>
        <v>0</v>
      </c>
      <c r="N40" s="84">
        <f t="shared" si="3"/>
        <v>1.698573</v>
      </c>
      <c r="O40" s="84">
        <f t="shared" si="4"/>
        <v>0</v>
      </c>
    </row>
    <row r="41" spans="1:15" s="2" customFormat="1" ht="48">
      <c r="A41" s="33" t="s">
        <v>5</v>
      </c>
      <c r="B41" s="33" t="s">
        <v>42</v>
      </c>
      <c r="C41" s="33" t="s">
        <v>336</v>
      </c>
      <c r="D41" s="49" t="s">
        <v>217</v>
      </c>
      <c r="E41" s="33" t="s">
        <v>227</v>
      </c>
      <c r="F41" s="41">
        <f>'6º Medição'!M41</f>
        <v>0</v>
      </c>
      <c r="G41" s="41"/>
      <c r="H41" s="41">
        <f>G41+'REAJUSTE BM 07'!H41</f>
        <v>0</v>
      </c>
      <c r="I41" s="42">
        <f>ROUND('6º Medição'!I41*0.0717,2)</f>
        <v>0.49</v>
      </c>
      <c r="J41" s="42">
        <f>'6º Medição'!J41*0.0717</f>
        <v>0.637413</v>
      </c>
      <c r="K41" s="42">
        <f t="shared" si="0"/>
        <v>0</v>
      </c>
      <c r="L41" s="42">
        <f t="shared" si="1"/>
        <v>0</v>
      </c>
      <c r="M41" s="79">
        <f t="shared" si="2"/>
        <v>0</v>
      </c>
      <c r="N41" s="84">
        <f t="shared" si="3"/>
        <v>0.637413</v>
      </c>
      <c r="O41" s="84">
        <f t="shared" si="4"/>
        <v>0</v>
      </c>
    </row>
    <row r="42" spans="1:15" s="2" customFormat="1" ht="48">
      <c r="A42" s="33" t="s">
        <v>5</v>
      </c>
      <c r="B42" s="33" t="s">
        <v>48</v>
      </c>
      <c r="C42" s="33" t="s">
        <v>337</v>
      </c>
      <c r="D42" s="40" t="s">
        <v>230</v>
      </c>
      <c r="E42" s="33" t="s">
        <v>227</v>
      </c>
      <c r="F42" s="41">
        <f>'6º Medição'!M42</f>
        <v>0</v>
      </c>
      <c r="G42" s="41"/>
      <c r="H42" s="41">
        <f>G42+'REAJUSTE BM 07'!H42</f>
        <v>0</v>
      </c>
      <c r="I42" s="42">
        <f>ROUND('6º Medição'!I42*0.0717,2)</f>
        <v>0.49</v>
      </c>
      <c r="J42" s="42">
        <f>'6º Medição'!J42*0.0717</f>
        <v>0.637413</v>
      </c>
      <c r="K42" s="42">
        <f t="shared" si="0"/>
        <v>0</v>
      </c>
      <c r="L42" s="42">
        <f t="shared" si="1"/>
        <v>0</v>
      </c>
      <c r="M42" s="79">
        <f t="shared" si="2"/>
        <v>0</v>
      </c>
      <c r="N42" s="84">
        <f t="shared" si="3"/>
        <v>0.637413</v>
      </c>
      <c r="O42" s="84">
        <f t="shared" si="4"/>
        <v>0</v>
      </c>
    </row>
    <row r="43" spans="1:15" s="2" customFormat="1" ht="48">
      <c r="A43" s="33" t="s">
        <v>5</v>
      </c>
      <c r="B43" s="33" t="s">
        <v>49</v>
      </c>
      <c r="C43" s="33" t="s">
        <v>338</v>
      </c>
      <c r="D43" s="40" t="s">
        <v>232</v>
      </c>
      <c r="E43" s="33" t="s">
        <v>17</v>
      </c>
      <c r="F43" s="41">
        <f>'6º Medição'!M43</f>
        <v>0</v>
      </c>
      <c r="G43" s="41"/>
      <c r="H43" s="41">
        <f>G43+'REAJUSTE BM 07'!H43</f>
        <v>0</v>
      </c>
      <c r="I43" s="42">
        <f>ROUND('6º Medição'!I43*0.0717,2)</f>
        <v>26.88</v>
      </c>
      <c r="J43" s="42">
        <f>'6º Medição'!J43*0.0717</f>
        <v>34.937976</v>
      </c>
      <c r="K43" s="42">
        <f t="shared" si="0"/>
        <v>0</v>
      </c>
      <c r="L43" s="42">
        <f t="shared" si="1"/>
        <v>0</v>
      </c>
      <c r="M43" s="79">
        <f t="shared" si="2"/>
        <v>0</v>
      </c>
      <c r="N43" s="84">
        <f t="shared" si="3"/>
        <v>34.937976</v>
      </c>
      <c r="O43" s="84">
        <f t="shared" si="4"/>
        <v>0</v>
      </c>
    </row>
    <row r="44" spans="1:15" s="2" customFormat="1" ht="15" customHeight="1">
      <c r="A44" s="86"/>
      <c r="B44" s="86"/>
      <c r="C44" s="86"/>
      <c r="D44" s="86"/>
      <c r="E44" s="86"/>
      <c r="F44" s="41">
        <f>'6º Medição'!M44</f>
        <v>0</v>
      </c>
      <c r="G44" s="50"/>
      <c r="H44" s="41">
        <f>G44+'REAJUSTE BM 07'!H44</f>
        <v>0</v>
      </c>
      <c r="I44" s="42">
        <f>ROUND('6º Medição'!I44*0.0717,2)</f>
        <v>0</v>
      </c>
      <c r="J44" s="42">
        <f>'6º Medição'!J44*0.0717</f>
        <v>0</v>
      </c>
      <c r="K44" s="42"/>
      <c r="L44" s="42">
        <f t="shared" si="1"/>
        <v>0</v>
      </c>
      <c r="M44" s="79">
        <f t="shared" si="2"/>
        <v>0</v>
      </c>
      <c r="N44" s="84">
        <f t="shared" si="3"/>
        <v>0</v>
      </c>
      <c r="O44" s="84">
        <f t="shared" si="4"/>
        <v>0</v>
      </c>
    </row>
    <row r="45" spans="1:15" s="2" customFormat="1" ht="15" customHeight="1">
      <c r="A45" s="357" t="s">
        <v>50</v>
      </c>
      <c r="B45" s="358"/>
      <c r="C45" s="358"/>
      <c r="D45" s="358"/>
      <c r="E45" s="358"/>
      <c r="F45" s="41">
        <f>'6º Medição'!M45</f>
        <v>0</v>
      </c>
      <c r="G45" s="51"/>
      <c r="H45" s="41">
        <f>G45+'REAJUSTE BM 07'!H45</f>
        <v>0</v>
      </c>
      <c r="I45" s="42">
        <f>ROUND('6º Medição'!I45*0.0717,2)</f>
        <v>0</v>
      </c>
      <c r="J45" s="42">
        <f>'6º Medição'!J45*0.0717</f>
        <v>0</v>
      </c>
      <c r="K45" s="42"/>
      <c r="L45" s="42">
        <f t="shared" si="1"/>
        <v>0</v>
      </c>
      <c r="M45" s="79">
        <f t="shared" si="2"/>
        <v>0</v>
      </c>
      <c r="N45" s="84">
        <f t="shared" si="3"/>
        <v>0</v>
      </c>
      <c r="O45" s="84">
        <f t="shared" si="4"/>
        <v>0</v>
      </c>
    </row>
    <row r="46" spans="1:15" s="2" customFormat="1" ht="84">
      <c r="A46" s="33" t="s">
        <v>5</v>
      </c>
      <c r="B46" s="33">
        <v>23737</v>
      </c>
      <c r="C46" s="33" t="s">
        <v>339</v>
      </c>
      <c r="D46" s="40" t="s">
        <v>234</v>
      </c>
      <c r="E46" s="33" t="s">
        <v>29</v>
      </c>
      <c r="F46" s="41">
        <f>'6º Medição'!M46</f>
        <v>0</v>
      </c>
      <c r="G46" s="41"/>
      <c r="H46" s="41">
        <f>G46+'REAJUSTE BM 07'!H46</f>
        <v>0</v>
      </c>
      <c r="I46" s="42">
        <f>ROUND('6º Medição'!I46*0.0717,2)</f>
        <v>2.2</v>
      </c>
      <c r="J46" s="42">
        <f>'6º Medição'!J46*0.0717</f>
        <v>2.854377</v>
      </c>
      <c r="K46" s="42">
        <f t="shared" si="0"/>
        <v>0</v>
      </c>
      <c r="L46" s="42">
        <f t="shared" si="1"/>
        <v>0</v>
      </c>
      <c r="M46" s="79">
        <f t="shared" si="2"/>
        <v>0</v>
      </c>
      <c r="N46" s="84">
        <f t="shared" si="3"/>
        <v>2.854377</v>
      </c>
      <c r="O46" s="84">
        <f t="shared" si="4"/>
        <v>0</v>
      </c>
    </row>
    <row r="47" spans="1:15" s="2" customFormat="1" ht="48">
      <c r="A47" s="33" t="s">
        <v>5</v>
      </c>
      <c r="B47" s="33" t="s">
        <v>42</v>
      </c>
      <c r="C47" s="33" t="s">
        <v>340</v>
      </c>
      <c r="D47" s="40" t="s">
        <v>217</v>
      </c>
      <c r="E47" s="33" t="s">
        <v>227</v>
      </c>
      <c r="F47" s="41">
        <f>'6º Medição'!M47</f>
        <v>0</v>
      </c>
      <c r="G47" s="85"/>
      <c r="H47" s="41">
        <f>G47+'REAJUSTE BM 07'!H47</f>
        <v>0</v>
      </c>
      <c r="I47" s="42">
        <f>ROUND('6º Medição'!I47*0.0717,2)</f>
        <v>0.49</v>
      </c>
      <c r="J47" s="42">
        <f>'6º Medição'!J47*0.0717</f>
        <v>0.637413</v>
      </c>
      <c r="K47" s="42">
        <f t="shared" si="0"/>
        <v>0</v>
      </c>
      <c r="L47" s="42">
        <f t="shared" si="1"/>
        <v>0</v>
      </c>
      <c r="M47" s="79">
        <f t="shared" si="2"/>
        <v>0</v>
      </c>
      <c r="N47" s="84">
        <f t="shared" si="3"/>
        <v>0.637413</v>
      </c>
      <c r="O47" s="84">
        <f t="shared" si="4"/>
        <v>0</v>
      </c>
    </row>
    <row r="48" spans="1:15" s="2" customFormat="1" ht="48">
      <c r="A48" s="33" t="s">
        <v>5</v>
      </c>
      <c r="B48" s="33" t="s">
        <v>48</v>
      </c>
      <c r="C48" s="33" t="s">
        <v>341</v>
      </c>
      <c r="D48" s="40" t="s">
        <v>230</v>
      </c>
      <c r="E48" s="33" t="s">
        <v>227</v>
      </c>
      <c r="F48" s="41">
        <f>'6º Medição'!M48</f>
        <v>0</v>
      </c>
      <c r="G48" s="85"/>
      <c r="H48" s="41">
        <f>G48+'REAJUSTE BM 07'!H48</f>
        <v>0</v>
      </c>
      <c r="I48" s="42">
        <f>ROUND('6º Medição'!I48*0.0717,2)</f>
        <v>0.49</v>
      </c>
      <c r="J48" s="42">
        <f>'6º Medição'!J48*0.0717</f>
        <v>0.637413</v>
      </c>
      <c r="K48" s="42">
        <f t="shared" si="0"/>
        <v>0</v>
      </c>
      <c r="L48" s="42">
        <f t="shared" si="1"/>
        <v>0</v>
      </c>
      <c r="M48" s="79">
        <f t="shared" si="2"/>
        <v>0</v>
      </c>
      <c r="N48" s="84">
        <f t="shared" si="3"/>
        <v>0.637413</v>
      </c>
      <c r="O48" s="84">
        <f t="shared" si="4"/>
        <v>0</v>
      </c>
    </row>
    <row r="49" spans="1:15" s="2" customFormat="1" ht="48">
      <c r="A49" s="33" t="s">
        <v>5</v>
      </c>
      <c r="B49" s="33" t="s">
        <v>49</v>
      </c>
      <c r="C49" s="33" t="s">
        <v>342</v>
      </c>
      <c r="D49" s="40" t="s">
        <v>232</v>
      </c>
      <c r="E49" s="33" t="s">
        <v>17</v>
      </c>
      <c r="F49" s="41">
        <f>'6º Medição'!M49</f>
        <v>0</v>
      </c>
      <c r="G49" s="85"/>
      <c r="H49" s="41">
        <f>G49+'REAJUSTE BM 07'!H49</f>
        <v>0</v>
      </c>
      <c r="I49" s="42">
        <f>ROUND('6º Medição'!I49*0.0717,2)</f>
        <v>26.88</v>
      </c>
      <c r="J49" s="42">
        <f>'6º Medição'!J49*0.0717</f>
        <v>34.937976</v>
      </c>
      <c r="K49" s="42">
        <f t="shared" si="0"/>
        <v>0</v>
      </c>
      <c r="L49" s="42">
        <f t="shared" si="1"/>
        <v>0</v>
      </c>
      <c r="M49" s="79">
        <f t="shared" si="2"/>
        <v>0</v>
      </c>
      <c r="N49" s="84">
        <f t="shared" si="3"/>
        <v>34.937976</v>
      </c>
      <c r="O49" s="84">
        <f t="shared" si="4"/>
        <v>0</v>
      </c>
    </row>
    <row r="50" spans="1:15" s="4" customFormat="1" ht="48">
      <c r="A50" s="33" t="s">
        <v>460</v>
      </c>
      <c r="B50" s="33" t="s">
        <v>459</v>
      </c>
      <c r="C50" s="33" t="s">
        <v>343</v>
      </c>
      <c r="D50" s="40" t="s">
        <v>548</v>
      </c>
      <c r="E50" s="33" t="s">
        <v>29</v>
      </c>
      <c r="F50" s="41">
        <f>'6º Medição'!M50</f>
        <v>0</v>
      </c>
      <c r="G50" s="41"/>
      <c r="H50" s="41">
        <f>G50+'REAJUSTE BM 07'!H50</f>
        <v>0</v>
      </c>
      <c r="I50" s="42">
        <f>ROUND('6º Medição'!I50*0.0717,2)</f>
        <v>3.56</v>
      </c>
      <c r="J50" s="42">
        <f>'6º Medição'!J50*0.0717</f>
        <v>4.626084</v>
      </c>
      <c r="K50" s="42">
        <f t="shared" si="0"/>
        <v>0</v>
      </c>
      <c r="L50" s="42">
        <f t="shared" si="1"/>
        <v>0</v>
      </c>
      <c r="M50" s="79">
        <f t="shared" si="2"/>
        <v>0</v>
      </c>
      <c r="N50" s="84">
        <f t="shared" si="3"/>
        <v>4.626084</v>
      </c>
      <c r="O50" s="84">
        <f t="shared" si="4"/>
        <v>0</v>
      </c>
    </row>
    <row r="51" spans="1:15" s="2" customFormat="1" ht="60">
      <c r="A51" s="35" t="s">
        <v>5</v>
      </c>
      <c r="B51" s="35" t="s">
        <v>51</v>
      </c>
      <c r="C51" s="33" t="s">
        <v>344</v>
      </c>
      <c r="D51" s="40" t="s">
        <v>241</v>
      </c>
      <c r="E51" s="33" t="s">
        <v>35</v>
      </c>
      <c r="F51" s="41">
        <f>'6º Medição'!M51</f>
        <v>0</v>
      </c>
      <c r="G51" s="41"/>
      <c r="H51" s="41">
        <f>G51+'REAJUSTE BM 07'!H51</f>
        <v>0</v>
      </c>
      <c r="I51" s="42">
        <f>ROUND('6º Medição'!I51*0.0717,2)</f>
        <v>1.02</v>
      </c>
      <c r="J51" s="42">
        <f>'6º Medição'!J51*0.0717</f>
        <v>1.32645</v>
      </c>
      <c r="K51" s="42">
        <f t="shared" si="0"/>
        <v>0</v>
      </c>
      <c r="L51" s="42">
        <f t="shared" si="1"/>
        <v>0</v>
      </c>
      <c r="M51" s="80">
        <f t="shared" si="2"/>
        <v>0</v>
      </c>
      <c r="N51" s="84">
        <f t="shared" si="3"/>
        <v>1.32645</v>
      </c>
      <c r="O51" s="84">
        <f t="shared" si="4"/>
        <v>0</v>
      </c>
    </row>
    <row r="52" spans="1:15" s="2" customFormat="1" ht="15">
      <c r="A52" s="35"/>
      <c r="B52" s="35"/>
      <c r="C52" s="33"/>
      <c r="D52" s="40" t="s">
        <v>489</v>
      </c>
      <c r="E52" s="33"/>
      <c r="F52" s="41">
        <f>'6º Medição'!M52</f>
        <v>0</v>
      </c>
      <c r="G52" s="41"/>
      <c r="H52" s="41">
        <f>G52+'REAJUSTE BM 07'!H52</f>
        <v>0</v>
      </c>
      <c r="I52" s="42">
        <f>ROUND('6º Medição'!I52*0.0717,2)</f>
        <v>0</v>
      </c>
      <c r="J52" s="42">
        <f>'6º Medição'!J52*0.0717</f>
        <v>0</v>
      </c>
      <c r="K52" s="42"/>
      <c r="L52" s="42">
        <f t="shared" si="1"/>
        <v>0</v>
      </c>
      <c r="M52" s="79">
        <f t="shared" si="2"/>
        <v>0</v>
      </c>
      <c r="N52" s="84">
        <f t="shared" si="3"/>
        <v>0</v>
      </c>
      <c r="O52" s="84">
        <f t="shared" si="4"/>
        <v>0</v>
      </c>
    </row>
    <row r="53" spans="1:15" s="2" customFormat="1" ht="15">
      <c r="A53" s="87"/>
      <c r="B53" s="88"/>
      <c r="C53" s="88"/>
      <c r="D53" s="88"/>
      <c r="E53" s="88"/>
      <c r="F53" s="41">
        <f>'6º Medição'!M53</f>
        <v>0</v>
      </c>
      <c r="G53" s="52"/>
      <c r="H53" s="41">
        <f>G53+'REAJUSTE BM 07'!H53</f>
        <v>0</v>
      </c>
      <c r="I53" s="42">
        <f>ROUND('6º Medição'!I53*0.0717,2)</f>
        <v>0</v>
      </c>
      <c r="J53" s="42">
        <f>'6º Medição'!J53*0.0717</f>
        <v>0</v>
      </c>
      <c r="K53" s="42"/>
      <c r="L53" s="42">
        <f t="shared" si="1"/>
        <v>0</v>
      </c>
      <c r="M53" s="79">
        <f t="shared" si="2"/>
        <v>0</v>
      </c>
      <c r="N53" s="84">
        <f t="shared" si="3"/>
        <v>0</v>
      </c>
      <c r="O53" s="84">
        <f t="shared" si="4"/>
        <v>0</v>
      </c>
    </row>
    <row r="54" spans="1:15" s="2" customFormat="1" ht="15">
      <c r="A54" s="36"/>
      <c r="B54" s="36"/>
      <c r="C54" s="53">
        <v>5</v>
      </c>
      <c r="D54" s="44" t="s">
        <v>52</v>
      </c>
      <c r="E54" s="34"/>
      <c r="F54" s="41">
        <f>'6º Medição'!M54</f>
        <v>0</v>
      </c>
      <c r="G54" s="45"/>
      <c r="H54" s="41">
        <f>G54+'REAJUSTE BM 07'!H54</f>
        <v>0</v>
      </c>
      <c r="I54" s="42">
        <f>ROUND('6º Medição'!I54*0.0717,2)</f>
        <v>0</v>
      </c>
      <c r="J54" s="42">
        <f>'6º Medição'!J54*0.0717</f>
        <v>0</v>
      </c>
      <c r="K54" s="42"/>
      <c r="L54" s="42">
        <f t="shared" si="1"/>
        <v>0</v>
      </c>
      <c r="M54" s="79">
        <f t="shared" si="2"/>
        <v>0</v>
      </c>
      <c r="N54" s="84">
        <f t="shared" si="3"/>
        <v>0</v>
      </c>
      <c r="O54" s="84">
        <f t="shared" si="4"/>
        <v>0</v>
      </c>
    </row>
    <row r="55" spans="1:15" s="2" customFormat="1" ht="60">
      <c r="A55" s="35" t="s">
        <v>5</v>
      </c>
      <c r="B55" s="35" t="s">
        <v>53</v>
      </c>
      <c r="C55" s="35" t="s">
        <v>345</v>
      </c>
      <c r="D55" s="40" t="s">
        <v>243</v>
      </c>
      <c r="E55" s="33" t="s">
        <v>29</v>
      </c>
      <c r="F55" s="41">
        <f>'6º Medição'!M55</f>
        <v>0</v>
      </c>
      <c r="G55" s="41"/>
      <c r="H55" s="41">
        <f>G55+'REAJUSTE BM 07'!H55</f>
        <v>0</v>
      </c>
      <c r="I55" s="42">
        <f>ROUND('6º Medição'!I55*0.0717,2)</f>
        <v>2</v>
      </c>
      <c r="J55" s="42">
        <f>'6º Medição'!J55*0.0717</f>
        <v>2.596257</v>
      </c>
      <c r="K55" s="42">
        <f t="shared" si="0"/>
        <v>0</v>
      </c>
      <c r="L55" s="42">
        <f t="shared" si="1"/>
        <v>0</v>
      </c>
      <c r="M55" s="79">
        <f t="shared" si="2"/>
        <v>0</v>
      </c>
      <c r="N55" s="84">
        <f t="shared" si="3"/>
        <v>2.596257</v>
      </c>
      <c r="O55" s="84">
        <f t="shared" si="4"/>
        <v>0</v>
      </c>
    </row>
    <row r="56" spans="1:15" s="2" customFormat="1" ht="15" customHeight="1">
      <c r="A56" s="86" t="s">
        <v>54</v>
      </c>
      <c r="B56" s="86"/>
      <c r="C56" s="86"/>
      <c r="D56" s="86"/>
      <c r="E56" s="86"/>
      <c r="F56" s="41">
        <f>'6º Medição'!M56</f>
        <v>0</v>
      </c>
      <c r="G56" s="54"/>
      <c r="H56" s="41">
        <f>G56+'REAJUSTE BM 07'!H56</f>
        <v>0</v>
      </c>
      <c r="I56" s="42">
        <f>ROUND('6º Medição'!I56*0.0717,2)</f>
        <v>0</v>
      </c>
      <c r="J56" s="42">
        <f>'6º Medição'!J56*0.0717</f>
        <v>0</v>
      </c>
      <c r="K56" s="42"/>
      <c r="L56" s="42">
        <f t="shared" si="1"/>
        <v>0</v>
      </c>
      <c r="M56" s="79">
        <f t="shared" si="2"/>
        <v>0</v>
      </c>
      <c r="N56" s="84">
        <f t="shared" si="3"/>
        <v>0</v>
      </c>
      <c r="O56" s="84">
        <f t="shared" si="4"/>
        <v>0</v>
      </c>
    </row>
    <row r="57" spans="1:15" s="2" customFormat="1" ht="15">
      <c r="A57" s="89"/>
      <c r="B57" s="89"/>
      <c r="C57" s="89"/>
      <c r="D57" s="89"/>
      <c r="E57" s="89"/>
      <c r="F57" s="41">
        <f>'6º Medição'!M57</f>
        <v>0</v>
      </c>
      <c r="G57" s="55"/>
      <c r="H57" s="41">
        <f>G57+'REAJUSTE BM 07'!H57</f>
        <v>0</v>
      </c>
      <c r="I57" s="42">
        <f>ROUND('6º Medição'!I57*0.0717,2)</f>
        <v>0</v>
      </c>
      <c r="J57" s="42">
        <f>'6º Medição'!J57*0.0717</f>
        <v>0</v>
      </c>
      <c r="K57" s="42"/>
      <c r="L57" s="42">
        <f t="shared" si="1"/>
        <v>0</v>
      </c>
      <c r="M57" s="79">
        <f t="shared" si="2"/>
        <v>0</v>
      </c>
      <c r="N57" s="84">
        <f t="shared" si="3"/>
        <v>0</v>
      </c>
      <c r="O57" s="84">
        <f t="shared" si="4"/>
        <v>0</v>
      </c>
    </row>
    <row r="58" spans="1:15" s="2" customFormat="1" ht="15">
      <c r="A58" s="56"/>
      <c r="B58" s="36"/>
      <c r="C58" s="53">
        <v>6</v>
      </c>
      <c r="D58" s="44" t="s">
        <v>55</v>
      </c>
      <c r="E58" s="34"/>
      <c r="F58" s="41">
        <f>'6º Medição'!M58</f>
        <v>0</v>
      </c>
      <c r="G58" s="45"/>
      <c r="H58" s="41">
        <f>G58+'REAJUSTE BM 07'!H58</f>
        <v>0</v>
      </c>
      <c r="I58" s="42">
        <f>ROUND('6º Medição'!I58*0.0717,2)</f>
        <v>0</v>
      </c>
      <c r="J58" s="42">
        <f>'6º Medição'!J58*0.0717</f>
        <v>0</v>
      </c>
      <c r="K58" s="42"/>
      <c r="L58" s="42">
        <f t="shared" si="1"/>
        <v>0</v>
      </c>
      <c r="M58" s="79">
        <f t="shared" si="2"/>
        <v>0</v>
      </c>
      <c r="N58" s="84">
        <f t="shared" si="3"/>
        <v>0</v>
      </c>
      <c r="O58" s="84">
        <f t="shared" si="4"/>
        <v>0</v>
      </c>
    </row>
    <row r="59" spans="1:15" s="2" customFormat="1" ht="24">
      <c r="A59" s="35" t="s">
        <v>5</v>
      </c>
      <c r="B59" s="35" t="s">
        <v>56</v>
      </c>
      <c r="C59" s="35" t="s">
        <v>346</v>
      </c>
      <c r="D59" s="40" t="s">
        <v>57</v>
      </c>
      <c r="E59" s="33" t="s">
        <v>29</v>
      </c>
      <c r="F59" s="41">
        <f>'6º Medição'!M59</f>
        <v>0</v>
      </c>
      <c r="G59" s="41"/>
      <c r="H59" s="41">
        <f>G59+'REAJUSTE BM 07'!H59</f>
        <v>0</v>
      </c>
      <c r="I59" s="42">
        <f>ROUND('6º Medição'!I59*0.0717,2)</f>
        <v>0.37</v>
      </c>
      <c r="J59" s="42">
        <f>'6º Medição'!J59*0.0717</f>
        <v>0.48039000000000004</v>
      </c>
      <c r="K59" s="42">
        <f t="shared" si="0"/>
        <v>0</v>
      </c>
      <c r="L59" s="42">
        <f t="shared" si="1"/>
        <v>0</v>
      </c>
      <c r="M59" s="79">
        <f t="shared" si="2"/>
        <v>0</v>
      </c>
      <c r="N59" s="84">
        <f t="shared" si="3"/>
        <v>0.48039000000000004</v>
      </c>
      <c r="O59" s="84">
        <f t="shared" si="4"/>
        <v>0</v>
      </c>
    </row>
    <row r="60" spans="1:15" s="2" customFormat="1" ht="24">
      <c r="A60" s="35" t="s">
        <v>5</v>
      </c>
      <c r="B60" s="35">
        <v>24758</v>
      </c>
      <c r="C60" s="35" t="s">
        <v>347</v>
      </c>
      <c r="D60" s="40" t="s">
        <v>58</v>
      </c>
      <c r="E60" s="33" t="s">
        <v>29</v>
      </c>
      <c r="F60" s="41">
        <f>'6º Medição'!M60</f>
        <v>0</v>
      </c>
      <c r="G60" s="41"/>
      <c r="H60" s="41">
        <f>G60+'REAJUSTE BM 07'!H60</f>
        <v>0</v>
      </c>
      <c r="I60" s="42">
        <f>ROUND('6º Medição'!I60*0.0717,2)</f>
        <v>3.35</v>
      </c>
      <c r="J60" s="42">
        <f>'6º Medição'!J60*0.0717</f>
        <v>0</v>
      </c>
      <c r="K60" s="42">
        <f t="shared" si="0"/>
        <v>0</v>
      </c>
      <c r="L60" s="42">
        <f t="shared" si="1"/>
        <v>0</v>
      </c>
      <c r="M60" s="79">
        <f t="shared" si="2"/>
        <v>0</v>
      </c>
      <c r="N60" s="84">
        <f t="shared" si="3"/>
        <v>0</v>
      </c>
      <c r="O60" s="84">
        <f t="shared" si="4"/>
        <v>0</v>
      </c>
    </row>
    <row r="61" spans="1:15" s="2" customFormat="1" ht="48">
      <c r="A61" s="35" t="s">
        <v>5</v>
      </c>
      <c r="B61" s="35">
        <v>23711</v>
      </c>
      <c r="C61" s="35" t="s">
        <v>348</v>
      </c>
      <c r="D61" s="40" t="s">
        <v>245</v>
      </c>
      <c r="E61" s="33" t="s">
        <v>29</v>
      </c>
      <c r="F61" s="41">
        <f>'6º Medição'!M61</f>
        <v>0</v>
      </c>
      <c r="G61" s="41"/>
      <c r="H61" s="41">
        <f>G61+'REAJUSTE BM 07'!H61</f>
        <v>0</v>
      </c>
      <c r="I61" s="42">
        <f>ROUND('6º Medição'!I61*0.0717,2)</f>
        <v>1.69</v>
      </c>
      <c r="J61" s="42">
        <f>'6º Medição'!J61*0.0717</f>
        <v>0</v>
      </c>
      <c r="K61" s="42">
        <f t="shared" si="0"/>
        <v>0</v>
      </c>
      <c r="L61" s="42">
        <f t="shared" si="1"/>
        <v>0</v>
      </c>
      <c r="M61" s="79">
        <f t="shared" si="2"/>
        <v>0</v>
      </c>
      <c r="N61" s="84">
        <f t="shared" si="3"/>
        <v>0</v>
      </c>
      <c r="O61" s="84">
        <f t="shared" si="4"/>
        <v>0</v>
      </c>
    </row>
    <row r="62" spans="1:15" s="2" customFormat="1" ht="15">
      <c r="A62" s="89"/>
      <c r="B62" s="89"/>
      <c r="C62" s="89"/>
      <c r="D62" s="89"/>
      <c r="E62" s="89"/>
      <c r="F62" s="41">
        <f>'6º Medição'!M62</f>
        <v>0</v>
      </c>
      <c r="G62" s="55"/>
      <c r="H62" s="41">
        <f>G62+'REAJUSTE BM 07'!H62</f>
        <v>0</v>
      </c>
      <c r="I62" s="42">
        <f>ROUND('6º Medição'!I62*0.0717,2)</f>
        <v>0</v>
      </c>
      <c r="J62" s="42">
        <f>'6º Medição'!J62*0.0717</f>
        <v>0</v>
      </c>
      <c r="K62" s="42"/>
      <c r="L62" s="42">
        <f t="shared" si="1"/>
        <v>0</v>
      </c>
      <c r="M62" s="79">
        <f t="shared" si="2"/>
        <v>0</v>
      </c>
      <c r="N62" s="84">
        <f t="shared" si="3"/>
        <v>0</v>
      </c>
      <c r="O62" s="84">
        <f t="shared" si="4"/>
        <v>0</v>
      </c>
    </row>
    <row r="63" spans="1:15" s="2" customFormat="1" ht="24">
      <c r="A63" s="56"/>
      <c r="B63" s="36"/>
      <c r="C63" s="53">
        <v>7</v>
      </c>
      <c r="D63" s="44" t="s">
        <v>59</v>
      </c>
      <c r="E63" s="34"/>
      <c r="F63" s="41">
        <f>'6º Medição'!M63</f>
        <v>0</v>
      </c>
      <c r="G63" s="45"/>
      <c r="H63" s="41">
        <f>G63+'REAJUSTE BM 07'!H63</f>
        <v>0</v>
      </c>
      <c r="I63" s="42">
        <f>ROUND('6º Medição'!I63*0.0717,2)</f>
        <v>0</v>
      </c>
      <c r="J63" s="42">
        <f>'6º Medição'!J63*0.0717</f>
        <v>0</v>
      </c>
      <c r="K63" s="42"/>
      <c r="L63" s="42">
        <f t="shared" si="1"/>
        <v>0</v>
      </c>
      <c r="M63" s="79">
        <f t="shared" si="2"/>
        <v>0</v>
      </c>
      <c r="N63" s="84">
        <f t="shared" si="3"/>
        <v>0</v>
      </c>
      <c r="O63" s="84">
        <f t="shared" si="4"/>
        <v>0</v>
      </c>
    </row>
    <row r="64" spans="1:15" s="2" customFormat="1" ht="15">
      <c r="A64" s="35"/>
      <c r="B64" s="35"/>
      <c r="C64" s="35"/>
      <c r="D64" s="48" t="s">
        <v>60</v>
      </c>
      <c r="E64" s="33"/>
      <c r="F64" s="41">
        <f>'6º Medição'!M64</f>
        <v>0</v>
      </c>
      <c r="G64" s="41"/>
      <c r="H64" s="41">
        <f>G64+'REAJUSTE BM 07'!H64</f>
        <v>0</v>
      </c>
      <c r="I64" s="42">
        <f>ROUND('6º Medição'!I64*0.0717,2)</f>
        <v>0</v>
      </c>
      <c r="J64" s="42">
        <f>'6º Medição'!J64*0.0717</f>
        <v>0</v>
      </c>
      <c r="K64" s="42"/>
      <c r="L64" s="42">
        <f t="shared" si="1"/>
        <v>0</v>
      </c>
      <c r="M64" s="79">
        <f t="shared" si="2"/>
        <v>0</v>
      </c>
      <c r="N64" s="84">
        <f t="shared" si="3"/>
        <v>0</v>
      </c>
      <c r="O64" s="84">
        <f t="shared" si="4"/>
        <v>0</v>
      </c>
    </row>
    <row r="65" spans="1:15" s="2" customFormat="1" ht="48">
      <c r="A65" s="35" t="s">
        <v>5</v>
      </c>
      <c r="B65" s="35" t="s">
        <v>61</v>
      </c>
      <c r="C65" s="35" t="s">
        <v>349</v>
      </c>
      <c r="D65" s="40" t="s">
        <v>246</v>
      </c>
      <c r="E65" s="33" t="s">
        <v>29</v>
      </c>
      <c r="F65" s="41">
        <f>'6º Medição'!M65</f>
        <v>0</v>
      </c>
      <c r="G65" s="41"/>
      <c r="H65" s="41">
        <f>G65+'REAJUSTE BM 07'!H65</f>
        <v>0</v>
      </c>
      <c r="I65" s="42">
        <f>ROUND('6º Medição'!I65*0.0717,2)</f>
        <v>1.66</v>
      </c>
      <c r="J65" s="42">
        <f>'6º Medição'!J65*0.0717</f>
        <v>2.155302</v>
      </c>
      <c r="K65" s="42">
        <f t="shared" si="0"/>
        <v>0</v>
      </c>
      <c r="L65" s="42">
        <f t="shared" si="1"/>
        <v>0</v>
      </c>
      <c r="M65" s="80">
        <f t="shared" si="2"/>
        <v>0</v>
      </c>
      <c r="N65" s="84">
        <f t="shared" si="3"/>
        <v>2.155302</v>
      </c>
      <c r="O65" s="84">
        <f t="shared" si="4"/>
        <v>0</v>
      </c>
    </row>
    <row r="66" spans="1:15" s="2" customFormat="1" ht="60.75" customHeight="1">
      <c r="A66" s="35" t="s">
        <v>5</v>
      </c>
      <c r="B66" s="35" t="s">
        <v>62</v>
      </c>
      <c r="C66" s="35" t="s">
        <v>350</v>
      </c>
      <c r="D66" s="40" t="s">
        <v>248</v>
      </c>
      <c r="E66" s="33" t="s">
        <v>29</v>
      </c>
      <c r="F66" s="41">
        <f>'6º Medição'!M66</f>
        <v>324.3</v>
      </c>
      <c r="G66" s="41"/>
      <c r="H66" s="41">
        <f>G66+'REAJUSTE BM 07'!H66</f>
        <v>0</v>
      </c>
      <c r="I66" s="42">
        <f>ROUND('6º Medição'!I66*0.0717,2)</f>
        <v>1.06</v>
      </c>
      <c r="J66" s="42">
        <f>'6º Medição'!J66*0.0717</f>
        <v>1.3809420000000001</v>
      </c>
      <c r="K66" s="42">
        <f t="shared" si="0"/>
        <v>0</v>
      </c>
      <c r="L66" s="42">
        <f t="shared" si="1"/>
        <v>0</v>
      </c>
      <c r="M66" s="79">
        <f t="shared" si="2"/>
        <v>324.3</v>
      </c>
      <c r="N66" s="84">
        <f t="shared" si="3"/>
        <v>1.3809420000000001</v>
      </c>
      <c r="O66" s="84">
        <f t="shared" si="4"/>
        <v>447.83949060000003</v>
      </c>
    </row>
    <row r="67" spans="1:15" s="3" customFormat="1" ht="48">
      <c r="A67" s="35" t="s">
        <v>31</v>
      </c>
      <c r="B67" s="35">
        <v>102</v>
      </c>
      <c r="C67" s="35" t="s">
        <v>351</v>
      </c>
      <c r="D67" s="40" t="s">
        <v>249</v>
      </c>
      <c r="E67" s="33" t="s">
        <v>29</v>
      </c>
      <c r="F67" s="41">
        <f>'6º Medição'!M67</f>
        <v>67.94</v>
      </c>
      <c r="G67" s="41"/>
      <c r="H67" s="41">
        <f>G67+'REAJUSTE BM 07'!H67</f>
        <v>0</v>
      </c>
      <c r="I67" s="42">
        <f>ROUND('6º Medição'!I67*0.0717,2)</f>
        <v>3.6</v>
      </c>
      <c r="J67" s="42">
        <f>'6º Medição'!J67*0.0717</f>
        <v>4.680576</v>
      </c>
      <c r="K67" s="42">
        <f t="shared" si="0"/>
        <v>0</v>
      </c>
      <c r="L67" s="42">
        <f t="shared" si="1"/>
        <v>0</v>
      </c>
      <c r="M67" s="79">
        <f t="shared" si="2"/>
        <v>67.94</v>
      </c>
      <c r="N67" s="84">
        <f t="shared" si="3"/>
        <v>4.680576</v>
      </c>
      <c r="O67" s="84">
        <f t="shared" si="4"/>
        <v>317.99833344</v>
      </c>
    </row>
    <row r="68" spans="1:15" s="2" customFormat="1" ht="48">
      <c r="A68" s="35" t="s">
        <v>5</v>
      </c>
      <c r="B68" s="35" t="s">
        <v>63</v>
      </c>
      <c r="C68" s="35" t="s">
        <v>352</v>
      </c>
      <c r="D68" s="40" t="s">
        <v>251</v>
      </c>
      <c r="E68" s="33" t="s">
        <v>29</v>
      </c>
      <c r="F68" s="41">
        <f>'6º Medição'!M68</f>
        <v>13.88</v>
      </c>
      <c r="G68" s="41"/>
      <c r="H68" s="41">
        <f>G68+'REAJUSTE BM 07'!H68</f>
        <v>0</v>
      </c>
      <c r="I68" s="42">
        <f>ROUND('6º Medição'!I68*0.0717,2)</f>
        <v>1.05</v>
      </c>
      <c r="J68" s="42">
        <f>'6º Medição'!J68*0.0717</f>
        <v>1.3694700000000002</v>
      </c>
      <c r="K68" s="42">
        <f t="shared" si="0"/>
        <v>0</v>
      </c>
      <c r="L68" s="42">
        <f t="shared" si="1"/>
        <v>0</v>
      </c>
      <c r="M68" s="79">
        <f t="shared" si="2"/>
        <v>13.88</v>
      </c>
      <c r="N68" s="84">
        <f t="shared" si="3"/>
        <v>1.3694700000000002</v>
      </c>
      <c r="O68" s="84">
        <f t="shared" si="4"/>
        <v>19.008243600000004</v>
      </c>
    </row>
    <row r="69" spans="1:15" s="4" customFormat="1" ht="72">
      <c r="A69" s="33" t="s">
        <v>460</v>
      </c>
      <c r="B69" s="33" t="s">
        <v>462</v>
      </c>
      <c r="C69" s="35" t="s">
        <v>353</v>
      </c>
      <c r="D69" s="40" t="s">
        <v>461</v>
      </c>
      <c r="E69" s="33" t="s">
        <v>29</v>
      </c>
      <c r="F69" s="41">
        <f>'6º Medição'!M69</f>
        <v>324.29</v>
      </c>
      <c r="G69" s="41"/>
      <c r="H69" s="41">
        <f>G69+'REAJUSTE BM 07'!H69</f>
        <v>0</v>
      </c>
      <c r="I69" s="42">
        <f>ROUND('6º Medição'!I69*0.0717,2)</f>
        <v>3.58</v>
      </c>
      <c r="J69" s="42">
        <f>'6º Medição'!J69*0.0717</f>
        <v>4.658349</v>
      </c>
      <c r="K69" s="42">
        <f t="shared" si="0"/>
        <v>0</v>
      </c>
      <c r="L69" s="42">
        <f t="shared" si="1"/>
        <v>0</v>
      </c>
      <c r="M69" s="79">
        <f t="shared" si="2"/>
        <v>324.29</v>
      </c>
      <c r="N69" s="84">
        <f t="shared" si="3"/>
        <v>4.658349</v>
      </c>
      <c r="O69" s="84">
        <f t="shared" si="4"/>
        <v>1510.6559972100001</v>
      </c>
    </row>
    <row r="70" spans="1:15" s="4" customFormat="1" ht="36">
      <c r="A70" s="33" t="s">
        <v>460</v>
      </c>
      <c r="B70" s="33" t="s">
        <v>463</v>
      </c>
      <c r="C70" s="35" t="s">
        <v>354</v>
      </c>
      <c r="D70" s="40" t="s">
        <v>257</v>
      </c>
      <c r="E70" s="33" t="s">
        <v>35</v>
      </c>
      <c r="F70" s="41">
        <f>'6º Medição'!M70</f>
        <v>263.45</v>
      </c>
      <c r="G70" s="41"/>
      <c r="H70" s="41">
        <f>G70+'REAJUSTE BM 07'!H70</f>
        <v>0</v>
      </c>
      <c r="I70" s="42">
        <f>ROUND('6º Medição'!I70*0.0717,2)</f>
        <v>0.45</v>
      </c>
      <c r="J70" s="42">
        <f>'6º Medição'!J70*0.0717</f>
        <v>0.5843550000000001</v>
      </c>
      <c r="K70" s="42">
        <f t="shared" si="0"/>
        <v>0</v>
      </c>
      <c r="L70" s="42">
        <f t="shared" si="1"/>
        <v>0</v>
      </c>
      <c r="M70" s="79">
        <f t="shared" si="2"/>
        <v>263.45</v>
      </c>
      <c r="N70" s="84">
        <f t="shared" si="3"/>
        <v>0.5843550000000001</v>
      </c>
      <c r="O70" s="84">
        <f t="shared" si="4"/>
        <v>153.94832475</v>
      </c>
    </row>
    <row r="71" spans="1:15" s="4" customFormat="1" ht="29.25" customHeight="1">
      <c r="A71" s="33" t="s">
        <v>460</v>
      </c>
      <c r="B71" s="33" t="s">
        <v>464</v>
      </c>
      <c r="C71" s="35" t="s">
        <v>355</v>
      </c>
      <c r="D71" s="40" t="s">
        <v>64</v>
      </c>
      <c r="E71" s="33" t="s">
        <v>35</v>
      </c>
      <c r="F71" s="41">
        <f>'6º Medição'!M71</f>
        <v>33.85</v>
      </c>
      <c r="G71" s="41"/>
      <c r="H71" s="41">
        <f>G71+'REAJUSTE BM 07'!H71</f>
        <v>0</v>
      </c>
      <c r="I71" s="42">
        <f>ROUND('6º Medição'!I71*0.0717,2)</f>
        <v>2.26</v>
      </c>
      <c r="J71" s="42">
        <f>'6º Medição'!J71*0.0717</f>
        <v>2.934681</v>
      </c>
      <c r="K71" s="42">
        <f t="shared" si="0"/>
        <v>0</v>
      </c>
      <c r="L71" s="42">
        <f t="shared" si="1"/>
        <v>0</v>
      </c>
      <c r="M71" s="79">
        <f t="shared" si="2"/>
        <v>33.85</v>
      </c>
      <c r="N71" s="84">
        <f t="shared" si="3"/>
        <v>2.934681</v>
      </c>
      <c r="O71" s="84">
        <f t="shared" si="4"/>
        <v>99.33895185</v>
      </c>
    </row>
    <row r="72" spans="1:15" s="2" customFormat="1" ht="15">
      <c r="A72" s="33"/>
      <c r="B72" s="33"/>
      <c r="C72" s="33"/>
      <c r="D72" s="48" t="s">
        <v>66</v>
      </c>
      <c r="E72" s="33"/>
      <c r="F72" s="41">
        <f>'6º Medição'!M72</f>
        <v>0</v>
      </c>
      <c r="G72" s="41"/>
      <c r="H72" s="41">
        <f>G72+'REAJUSTE BM 07'!H72</f>
        <v>0</v>
      </c>
      <c r="I72" s="42">
        <f>ROUND('6º Medição'!I72*0.0717,2)</f>
        <v>0</v>
      </c>
      <c r="J72" s="42">
        <f>'6º Medição'!J72*0.0717</f>
        <v>0</v>
      </c>
      <c r="K72" s="42"/>
      <c r="L72" s="42">
        <f t="shared" si="1"/>
        <v>0</v>
      </c>
      <c r="M72" s="79">
        <f t="shared" si="2"/>
        <v>0</v>
      </c>
      <c r="N72" s="84">
        <f t="shared" si="3"/>
        <v>0</v>
      </c>
      <c r="O72" s="84">
        <f t="shared" si="4"/>
        <v>0</v>
      </c>
    </row>
    <row r="73" spans="1:15" s="2" customFormat="1" ht="48">
      <c r="A73" s="33" t="s">
        <v>5</v>
      </c>
      <c r="B73" s="33">
        <v>5975</v>
      </c>
      <c r="C73" s="33" t="s">
        <v>356</v>
      </c>
      <c r="D73" s="40" t="s">
        <v>259</v>
      </c>
      <c r="E73" s="33" t="s">
        <v>29</v>
      </c>
      <c r="F73" s="41">
        <f>'6º Medição'!M73</f>
        <v>0</v>
      </c>
      <c r="G73" s="41"/>
      <c r="H73" s="41">
        <f>G73+'REAJUSTE BM 07'!H73</f>
        <v>0</v>
      </c>
      <c r="I73" s="42">
        <f>ROUND('6º Medição'!I73*0.0717,2)</f>
        <v>0.23</v>
      </c>
      <c r="J73" s="42">
        <f>'6º Medição'!J73*0.0717</f>
        <v>0.30257399999999995</v>
      </c>
      <c r="K73" s="42">
        <f t="shared" si="0"/>
        <v>0</v>
      </c>
      <c r="L73" s="42">
        <f t="shared" si="1"/>
        <v>0</v>
      </c>
      <c r="M73" s="80">
        <f t="shared" si="2"/>
        <v>0</v>
      </c>
      <c r="N73" s="84">
        <f t="shared" si="3"/>
        <v>0.30257399999999995</v>
      </c>
      <c r="O73" s="84">
        <f t="shared" si="4"/>
        <v>0</v>
      </c>
    </row>
    <row r="74" spans="1:15" s="2" customFormat="1" ht="48">
      <c r="A74" s="33" t="s">
        <v>5</v>
      </c>
      <c r="B74" s="33">
        <v>5974</v>
      </c>
      <c r="C74" s="33" t="s">
        <v>357</v>
      </c>
      <c r="D74" s="40" t="s">
        <v>261</v>
      </c>
      <c r="E74" s="33" t="s">
        <v>29</v>
      </c>
      <c r="F74" s="41">
        <f>'6º Medição'!M74</f>
        <v>0</v>
      </c>
      <c r="G74" s="41"/>
      <c r="H74" s="41">
        <f>G74+'REAJUSTE BM 07'!H74</f>
        <v>0</v>
      </c>
      <c r="I74" s="42">
        <f>ROUND('6º Medição'!I74*0.0717,2)</f>
        <v>0.2</v>
      </c>
      <c r="J74" s="42">
        <f>'6º Medição'!J74*0.0717</f>
        <v>0.266007</v>
      </c>
      <c r="K74" s="42">
        <f t="shared" si="0"/>
        <v>0</v>
      </c>
      <c r="L74" s="42">
        <f t="shared" si="1"/>
        <v>0</v>
      </c>
      <c r="M74" s="80">
        <f t="shared" si="2"/>
        <v>0</v>
      </c>
      <c r="N74" s="84">
        <f t="shared" si="3"/>
        <v>0.266007</v>
      </c>
      <c r="O74" s="84">
        <f t="shared" si="4"/>
        <v>0</v>
      </c>
    </row>
    <row r="75" spans="1:15" s="2" customFormat="1" ht="48">
      <c r="A75" s="33" t="s">
        <v>5</v>
      </c>
      <c r="B75" s="33" t="s">
        <v>67</v>
      </c>
      <c r="C75" s="33" t="s">
        <v>283</v>
      </c>
      <c r="D75" s="40" t="s">
        <v>263</v>
      </c>
      <c r="E75" s="33" t="s">
        <v>29</v>
      </c>
      <c r="F75" s="41">
        <f>'6º Medição'!M75</f>
        <v>1695.136</v>
      </c>
      <c r="G75" s="83">
        <v>800</v>
      </c>
      <c r="H75" s="41">
        <f>G75+'REAJUSTE BM 07'!H75</f>
        <v>1453</v>
      </c>
      <c r="I75" s="42">
        <f>ROUND('6º Medição'!I75*0.0717,2)</f>
        <v>1.1</v>
      </c>
      <c r="J75" s="42">
        <f>'6º Medição'!J75*0.0717</f>
        <v>1.4268299999999998</v>
      </c>
      <c r="K75" s="42">
        <f t="shared" si="0"/>
        <v>1141.464</v>
      </c>
      <c r="L75" s="42">
        <f t="shared" si="1"/>
        <v>2073.1839899999995</v>
      </c>
      <c r="M75" s="80">
        <f t="shared" si="2"/>
        <v>242.13599999999997</v>
      </c>
      <c r="N75" s="84">
        <f t="shared" si="3"/>
        <v>1.4268299999999998</v>
      </c>
      <c r="O75" s="84">
        <f t="shared" si="4"/>
        <v>345.48690887999993</v>
      </c>
    </row>
    <row r="76" spans="1:15" s="4" customFormat="1" ht="48">
      <c r="A76" s="33" t="s">
        <v>460</v>
      </c>
      <c r="B76" s="33" t="s">
        <v>465</v>
      </c>
      <c r="C76" s="33" t="s">
        <v>358</v>
      </c>
      <c r="D76" s="40" t="s">
        <v>265</v>
      </c>
      <c r="E76" s="33" t="s">
        <v>29</v>
      </c>
      <c r="F76" s="41">
        <f>'6º Medição'!M76</f>
        <v>264.95</v>
      </c>
      <c r="G76" s="41"/>
      <c r="H76" s="41">
        <f>G76+'REAJUSTE BM 07'!H76</f>
        <v>0</v>
      </c>
      <c r="I76" s="42">
        <f>ROUND('6º Medição'!I76*0.0717,2)</f>
        <v>2.81</v>
      </c>
      <c r="J76" s="42">
        <f>'6º Medição'!J76*0.0717</f>
        <v>3.653832</v>
      </c>
      <c r="K76" s="42">
        <f t="shared" si="0"/>
        <v>0</v>
      </c>
      <c r="L76" s="42">
        <f t="shared" si="1"/>
        <v>0</v>
      </c>
      <c r="M76" s="79">
        <f t="shared" si="2"/>
        <v>264.95</v>
      </c>
      <c r="N76" s="84">
        <f t="shared" si="3"/>
        <v>3.653832</v>
      </c>
      <c r="O76" s="84">
        <f t="shared" si="4"/>
        <v>968.0827883999999</v>
      </c>
    </row>
    <row r="77" spans="1:15" s="2" customFormat="1" ht="24">
      <c r="A77" s="33" t="s">
        <v>5</v>
      </c>
      <c r="B77" s="33" t="s">
        <v>68</v>
      </c>
      <c r="C77" s="33" t="s">
        <v>359</v>
      </c>
      <c r="D77" s="40" t="s">
        <v>69</v>
      </c>
      <c r="E77" s="33" t="s">
        <v>29</v>
      </c>
      <c r="F77" s="41">
        <f>'6º Medição'!M77</f>
        <v>885.78</v>
      </c>
      <c r="G77" s="41"/>
      <c r="H77" s="41">
        <f>G77+'REAJUSTE BM 07'!H77</f>
        <v>0</v>
      </c>
      <c r="I77" s="42">
        <f>ROUND('6º Medição'!I77*0.0717,2)</f>
        <v>0.92</v>
      </c>
      <c r="J77" s="42">
        <f>'6º Medição'!J77*0.0717</f>
        <v>1.194522</v>
      </c>
      <c r="K77" s="42">
        <f t="shared" si="0"/>
        <v>0</v>
      </c>
      <c r="L77" s="42">
        <f t="shared" si="1"/>
        <v>0</v>
      </c>
      <c r="M77" s="79">
        <f t="shared" si="2"/>
        <v>885.78</v>
      </c>
      <c r="N77" s="84">
        <f t="shared" si="3"/>
        <v>1.194522</v>
      </c>
      <c r="O77" s="84">
        <f t="shared" si="4"/>
        <v>1058.08369716</v>
      </c>
    </row>
    <row r="78" spans="1:15" s="2" customFormat="1" ht="24">
      <c r="A78" s="33" t="s">
        <v>5</v>
      </c>
      <c r="B78" s="33" t="s">
        <v>71</v>
      </c>
      <c r="C78" s="33" t="s">
        <v>360</v>
      </c>
      <c r="D78" s="40" t="s">
        <v>72</v>
      </c>
      <c r="E78" s="33" t="s">
        <v>29</v>
      </c>
      <c r="F78" s="41">
        <f>'6º Medição'!M78</f>
        <v>885.78</v>
      </c>
      <c r="G78" s="41"/>
      <c r="H78" s="41">
        <f>G78+'REAJUSTE BM 07'!H78</f>
        <v>0</v>
      </c>
      <c r="I78" s="42">
        <f>ROUND('6º Medição'!I78*0.0717,2)</f>
        <v>0.92</v>
      </c>
      <c r="J78" s="42">
        <f>'6º Medição'!J78*0.0717</f>
        <v>1.190937</v>
      </c>
      <c r="K78" s="42">
        <f t="shared" si="0"/>
        <v>0</v>
      </c>
      <c r="L78" s="42">
        <f t="shared" si="1"/>
        <v>0</v>
      </c>
      <c r="M78" s="79">
        <f t="shared" si="2"/>
        <v>885.78</v>
      </c>
      <c r="N78" s="84">
        <f t="shared" si="3"/>
        <v>1.190937</v>
      </c>
      <c r="O78" s="84">
        <f t="shared" si="4"/>
        <v>1054.9081758599998</v>
      </c>
    </row>
    <row r="79" spans="1:15" s="4" customFormat="1" ht="29.25" customHeight="1">
      <c r="A79" s="33" t="s">
        <v>460</v>
      </c>
      <c r="B79" s="33" t="s">
        <v>466</v>
      </c>
      <c r="C79" s="33" t="s">
        <v>361</v>
      </c>
      <c r="D79" s="40" t="s">
        <v>73</v>
      </c>
      <c r="E79" s="33" t="s">
        <v>35</v>
      </c>
      <c r="F79" s="41">
        <f>'6º Medição'!M79</f>
        <v>48.5</v>
      </c>
      <c r="G79" s="41"/>
      <c r="H79" s="41">
        <f>G79+'REAJUSTE BM 07'!H79</f>
        <v>0</v>
      </c>
      <c r="I79" s="42">
        <f>ROUND('6º Medição'!I79*0.0717,2)</f>
        <v>2.26</v>
      </c>
      <c r="J79" s="42">
        <f>'6º Medição'!J79*0.0717</f>
        <v>2.934681</v>
      </c>
      <c r="K79" s="42">
        <f t="shared" si="0"/>
        <v>0</v>
      </c>
      <c r="L79" s="42">
        <f t="shared" si="1"/>
        <v>0</v>
      </c>
      <c r="M79" s="79">
        <f t="shared" si="2"/>
        <v>48.5</v>
      </c>
      <c r="N79" s="84">
        <f t="shared" si="3"/>
        <v>2.934681</v>
      </c>
      <c r="O79" s="84">
        <f t="shared" si="4"/>
        <v>142.3320285</v>
      </c>
    </row>
    <row r="80" spans="1:15" s="2" customFormat="1" ht="24">
      <c r="A80" s="33" t="s">
        <v>5</v>
      </c>
      <c r="B80" s="33" t="s">
        <v>75</v>
      </c>
      <c r="C80" s="33" t="s">
        <v>362</v>
      </c>
      <c r="D80" s="40" t="s">
        <v>76</v>
      </c>
      <c r="E80" s="33" t="s">
        <v>29</v>
      </c>
      <c r="F80" s="41">
        <f>'6º Medição'!M80</f>
        <v>979.55</v>
      </c>
      <c r="G80" s="41"/>
      <c r="H80" s="41">
        <f>G80+'REAJUSTE BM 07'!H80</f>
        <v>0</v>
      </c>
      <c r="I80" s="42">
        <f>ROUND('6º Medição'!I80*0.0717,2)</f>
        <v>1.34</v>
      </c>
      <c r="J80" s="42">
        <f>'6º Medição'!J80*0.0717</f>
        <v>1.7394420000000002</v>
      </c>
      <c r="K80" s="42">
        <f aca="true" t="shared" si="5" ref="K80:K143">J80*G80</f>
        <v>0</v>
      </c>
      <c r="L80" s="42">
        <f aca="true" t="shared" si="6" ref="L80:L143">H80*J80</f>
        <v>0</v>
      </c>
      <c r="M80" s="79">
        <f aca="true" t="shared" si="7" ref="M80:M143">F80-H80</f>
        <v>979.55</v>
      </c>
      <c r="N80" s="84">
        <f aca="true" t="shared" si="8" ref="N80:N143">J80</f>
        <v>1.7394420000000002</v>
      </c>
      <c r="O80" s="84">
        <f aca="true" t="shared" si="9" ref="O80:O143">M80*N80</f>
        <v>1703.8704111000002</v>
      </c>
    </row>
    <row r="81" spans="1:15" s="2" customFormat="1" ht="15">
      <c r="A81" s="33"/>
      <c r="B81" s="33"/>
      <c r="C81" s="33"/>
      <c r="D81" s="48" t="s">
        <v>78</v>
      </c>
      <c r="E81" s="33"/>
      <c r="F81" s="41">
        <f>'6º Medição'!M81</f>
        <v>0</v>
      </c>
      <c r="G81" s="41"/>
      <c r="H81" s="41">
        <f>G81+'REAJUSTE BM 07'!H81</f>
        <v>0</v>
      </c>
      <c r="I81" s="42">
        <f>ROUND('6º Medição'!I81*0.0717,2)</f>
        <v>0</v>
      </c>
      <c r="J81" s="42">
        <f>'6º Medição'!J81*0.0717</f>
        <v>0</v>
      </c>
      <c r="K81" s="42"/>
      <c r="L81" s="42">
        <f t="shared" si="6"/>
        <v>0</v>
      </c>
      <c r="M81" s="79">
        <f t="shared" si="7"/>
        <v>0</v>
      </c>
      <c r="N81" s="84">
        <f t="shared" si="8"/>
        <v>0</v>
      </c>
      <c r="O81" s="84">
        <f t="shared" si="9"/>
        <v>0</v>
      </c>
    </row>
    <row r="82" spans="1:15" s="2" customFormat="1" ht="48">
      <c r="A82" s="33" t="s">
        <v>5</v>
      </c>
      <c r="B82" s="33">
        <v>5975</v>
      </c>
      <c r="C82" s="33" t="s">
        <v>363</v>
      </c>
      <c r="D82" s="40" t="s">
        <v>267</v>
      </c>
      <c r="E82" s="33" t="s">
        <v>29</v>
      </c>
      <c r="F82" s="41">
        <f>'6º Medição'!M82</f>
        <v>410.33</v>
      </c>
      <c r="G82" s="83">
        <v>410.33</v>
      </c>
      <c r="H82" s="41">
        <f>G82+'REAJUSTE BM 07'!H82</f>
        <v>410.33</v>
      </c>
      <c r="I82" s="42">
        <f>ROUND('6º Medição'!I82*0.0717,2)</f>
        <v>0.23</v>
      </c>
      <c r="J82" s="42">
        <f>'6º Medição'!J82*0.0717</f>
        <v>0.30257399999999995</v>
      </c>
      <c r="K82" s="42">
        <f t="shared" si="5"/>
        <v>124.15518941999997</v>
      </c>
      <c r="L82" s="42">
        <f t="shared" si="6"/>
        <v>124.15518941999997</v>
      </c>
      <c r="M82" s="79">
        <f t="shared" si="7"/>
        <v>0</v>
      </c>
      <c r="N82" s="84">
        <f t="shared" si="8"/>
        <v>0.30257399999999995</v>
      </c>
      <c r="O82" s="84">
        <f t="shared" si="9"/>
        <v>0</v>
      </c>
    </row>
    <row r="83" spans="1:15" s="2" customFormat="1" ht="48">
      <c r="A83" s="33" t="s">
        <v>5</v>
      </c>
      <c r="B83" s="33" t="s">
        <v>79</v>
      </c>
      <c r="C83" s="33" t="s">
        <v>364</v>
      </c>
      <c r="D83" s="40" t="s">
        <v>269</v>
      </c>
      <c r="E83" s="33" t="s">
        <v>29</v>
      </c>
      <c r="F83" s="41">
        <f>'6º Medição'!M83</f>
        <v>410.33</v>
      </c>
      <c r="G83" s="83">
        <f>410.33*80/100</f>
        <v>328.264</v>
      </c>
      <c r="H83" s="41">
        <f>G83+'REAJUSTE BM 07'!H83</f>
        <v>328.264</v>
      </c>
      <c r="I83" s="42">
        <f>ROUND('6º Medição'!I83*0.0717,2)</f>
        <v>1.1</v>
      </c>
      <c r="J83" s="42">
        <f>'6º Medição'!J83*0.0717</f>
        <v>1.4268299999999998</v>
      </c>
      <c r="K83" s="42">
        <f t="shared" si="5"/>
        <v>468.37692311999996</v>
      </c>
      <c r="L83" s="42">
        <f t="shared" si="6"/>
        <v>468.37692311999996</v>
      </c>
      <c r="M83" s="79">
        <f t="shared" si="7"/>
        <v>82.06599999999997</v>
      </c>
      <c r="N83" s="84">
        <f t="shared" si="8"/>
        <v>1.4268299999999998</v>
      </c>
      <c r="O83" s="84">
        <f t="shared" si="9"/>
        <v>117.09423077999995</v>
      </c>
    </row>
    <row r="84" spans="1:15" s="2" customFormat="1" ht="24">
      <c r="A84" s="33" t="s">
        <v>5</v>
      </c>
      <c r="B84" s="33" t="s">
        <v>80</v>
      </c>
      <c r="C84" s="33" t="s">
        <v>365</v>
      </c>
      <c r="D84" s="40" t="s">
        <v>81</v>
      </c>
      <c r="E84" s="33" t="s">
        <v>29</v>
      </c>
      <c r="F84" s="41">
        <f>'6º Medição'!M84</f>
        <v>362.33</v>
      </c>
      <c r="G84" s="41"/>
      <c r="H84" s="41">
        <f>G84+'REAJUSTE BM 07'!H84</f>
        <v>0</v>
      </c>
      <c r="I84" s="42">
        <f>ROUND('6º Medição'!I84*0.0717,2)</f>
        <v>0.92</v>
      </c>
      <c r="J84" s="42">
        <f>'6º Medição'!J84*0.0717</f>
        <v>1.194522</v>
      </c>
      <c r="K84" s="42">
        <f t="shared" si="5"/>
        <v>0</v>
      </c>
      <c r="L84" s="42">
        <f t="shared" si="6"/>
        <v>0</v>
      </c>
      <c r="M84" s="79">
        <f t="shared" si="7"/>
        <v>362.33</v>
      </c>
      <c r="N84" s="84">
        <f t="shared" si="8"/>
        <v>1.194522</v>
      </c>
      <c r="O84" s="84">
        <f t="shared" si="9"/>
        <v>432.81115626</v>
      </c>
    </row>
    <row r="85" spans="1:15" s="2" customFormat="1" ht="24">
      <c r="A85" s="33" t="s">
        <v>5</v>
      </c>
      <c r="B85" s="33" t="s">
        <v>71</v>
      </c>
      <c r="C85" s="33" t="s">
        <v>366</v>
      </c>
      <c r="D85" s="40" t="s">
        <v>72</v>
      </c>
      <c r="E85" s="33" t="s">
        <v>29</v>
      </c>
      <c r="F85" s="41">
        <f>'6º Medição'!M85</f>
        <v>362.33</v>
      </c>
      <c r="G85" s="41"/>
      <c r="H85" s="41">
        <f>G85+'REAJUSTE BM 07'!H85</f>
        <v>0</v>
      </c>
      <c r="I85" s="42">
        <f>ROUND('6º Medição'!I85*0.0717,2)</f>
        <v>0.92</v>
      </c>
      <c r="J85" s="42">
        <f>'6º Medição'!J85*0.0717</f>
        <v>1.190937</v>
      </c>
      <c r="K85" s="42">
        <f t="shared" si="5"/>
        <v>0</v>
      </c>
      <c r="L85" s="42">
        <f t="shared" si="6"/>
        <v>0</v>
      </c>
      <c r="M85" s="79">
        <f t="shared" si="7"/>
        <v>362.33</v>
      </c>
      <c r="N85" s="84">
        <f t="shared" si="8"/>
        <v>1.190937</v>
      </c>
      <c r="O85" s="84">
        <f t="shared" si="9"/>
        <v>431.51220320999994</v>
      </c>
    </row>
    <row r="86" spans="1:15" s="2" customFormat="1" ht="24">
      <c r="A86" s="33" t="s">
        <v>5</v>
      </c>
      <c r="B86" s="33" t="s">
        <v>75</v>
      </c>
      <c r="C86" s="33" t="s">
        <v>367</v>
      </c>
      <c r="D86" s="40" t="s">
        <v>76</v>
      </c>
      <c r="E86" s="33" t="s">
        <v>29</v>
      </c>
      <c r="F86" s="41">
        <f>'6º Medição'!M86</f>
        <v>50.55</v>
      </c>
      <c r="G86" s="41"/>
      <c r="H86" s="41">
        <f>G86+'REAJUSTE BM 07'!H86</f>
        <v>0</v>
      </c>
      <c r="I86" s="42">
        <f>ROUND('6º Medição'!I86*0.0717,2)</f>
        <v>1.34</v>
      </c>
      <c r="J86" s="42">
        <f>'6º Medição'!J86*0.0717</f>
        <v>1.7394420000000002</v>
      </c>
      <c r="K86" s="42">
        <f t="shared" si="5"/>
        <v>0</v>
      </c>
      <c r="L86" s="42">
        <f t="shared" si="6"/>
        <v>0</v>
      </c>
      <c r="M86" s="79">
        <f t="shared" si="7"/>
        <v>50.55</v>
      </c>
      <c r="N86" s="84">
        <f t="shared" si="8"/>
        <v>1.7394420000000002</v>
      </c>
      <c r="O86" s="84">
        <f t="shared" si="9"/>
        <v>87.92879310000001</v>
      </c>
    </row>
    <row r="87" spans="1:15" s="2" customFormat="1" ht="24">
      <c r="A87" s="33" t="s">
        <v>5</v>
      </c>
      <c r="B87" s="33" t="s">
        <v>84</v>
      </c>
      <c r="C87" s="33" t="s">
        <v>368</v>
      </c>
      <c r="D87" s="40" t="s">
        <v>85</v>
      </c>
      <c r="E87" s="33" t="s">
        <v>29</v>
      </c>
      <c r="F87" s="41">
        <f>'6º Medição'!M87</f>
        <v>2.55</v>
      </c>
      <c r="G87" s="41"/>
      <c r="H87" s="41">
        <f>G87+'REAJUSTE BM 07'!H87</f>
        <v>0</v>
      </c>
      <c r="I87" s="42">
        <f>ROUND('6º Medição'!I87*0.0717,2)</f>
        <v>3.05</v>
      </c>
      <c r="J87" s="42">
        <f>'6º Medição'!J87*0.0717</f>
        <v>3.964293</v>
      </c>
      <c r="K87" s="42">
        <f t="shared" si="5"/>
        <v>0</v>
      </c>
      <c r="L87" s="42">
        <f t="shared" si="6"/>
        <v>0</v>
      </c>
      <c r="M87" s="79">
        <f t="shared" si="7"/>
        <v>2.55</v>
      </c>
      <c r="N87" s="84">
        <f t="shared" si="8"/>
        <v>3.964293</v>
      </c>
      <c r="O87" s="84">
        <f t="shared" si="9"/>
        <v>10.108947149999999</v>
      </c>
    </row>
    <row r="88" spans="1:15" s="2" customFormat="1" ht="15">
      <c r="A88" s="90"/>
      <c r="B88" s="91"/>
      <c r="C88" s="91"/>
      <c r="D88" s="91"/>
      <c r="E88" s="91"/>
      <c r="F88" s="41">
        <f>'6º Medição'!M88</f>
        <v>0</v>
      </c>
      <c r="G88" s="57"/>
      <c r="H88" s="41">
        <f>G88+'REAJUSTE BM 07'!H88</f>
        <v>0</v>
      </c>
      <c r="I88" s="42">
        <f>ROUND('6º Medição'!I88*0.0717,2)</f>
        <v>0</v>
      </c>
      <c r="J88" s="42">
        <f>'6º Medição'!J88*0.0717</f>
        <v>0</v>
      </c>
      <c r="K88" s="42"/>
      <c r="L88" s="42">
        <f t="shared" si="6"/>
        <v>0</v>
      </c>
      <c r="M88" s="79">
        <f t="shared" si="7"/>
        <v>0</v>
      </c>
      <c r="N88" s="84">
        <f t="shared" si="8"/>
        <v>0</v>
      </c>
      <c r="O88" s="84">
        <f t="shared" si="9"/>
        <v>0</v>
      </c>
    </row>
    <row r="89" spans="1:15" s="2" customFormat="1" ht="15">
      <c r="A89" s="47"/>
      <c r="B89" s="34"/>
      <c r="C89" s="43">
        <v>8</v>
      </c>
      <c r="D89" s="44" t="s">
        <v>87</v>
      </c>
      <c r="E89" s="34"/>
      <c r="F89" s="41">
        <f>'6º Medição'!M89</f>
        <v>0</v>
      </c>
      <c r="G89" s="45"/>
      <c r="H89" s="41">
        <f>G89+'REAJUSTE BM 07'!H89</f>
        <v>0</v>
      </c>
      <c r="I89" s="42">
        <f>ROUND('6º Medição'!I89*0.0717,2)</f>
        <v>0</v>
      </c>
      <c r="J89" s="42">
        <f>'6º Medição'!J89*0.0717</f>
        <v>0</v>
      </c>
      <c r="K89" s="42"/>
      <c r="L89" s="42">
        <f t="shared" si="6"/>
        <v>0</v>
      </c>
      <c r="M89" s="79">
        <f t="shared" si="7"/>
        <v>0</v>
      </c>
      <c r="N89" s="84">
        <f t="shared" si="8"/>
        <v>0</v>
      </c>
      <c r="O89" s="84">
        <f t="shared" si="9"/>
        <v>0</v>
      </c>
    </row>
    <row r="90" spans="1:15" s="2" customFormat="1" ht="15">
      <c r="A90" s="34"/>
      <c r="B90" s="34"/>
      <c r="C90" s="37"/>
      <c r="D90" s="44" t="s">
        <v>88</v>
      </c>
      <c r="E90" s="34"/>
      <c r="F90" s="41">
        <f>'6º Medição'!M90</f>
        <v>0</v>
      </c>
      <c r="G90" s="45"/>
      <c r="H90" s="41">
        <f>G90+'REAJUSTE BM 07'!H90</f>
        <v>0</v>
      </c>
      <c r="I90" s="42">
        <f>ROUND('6º Medição'!I90*0.0717,2)</f>
        <v>0</v>
      </c>
      <c r="J90" s="42">
        <f>'6º Medição'!J90*0.0717</f>
        <v>0</v>
      </c>
      <c r="K90" s="42"/>
      <c r="L90" s="42">
        <f t="shared" si="6"/>
        <v>0</v>
      </c>
      <c r="M90" s="79">
        <f t="shared" si="7"/>
        <v>0</v>
      </c>
      <c r="N90" s="84">
        <f t="shared" si="8"/>
        <v>0</v>
      </c>
      <c r="O90" s="84">
        <f t="shared" si="9"/>
        <v>0</v>
      </c>
    </row>
    <row r="91" spans="1:15" s="2" customFormat="1" ht="48">
      <c r="A91" s="33" t="s">
        <v>5</v>
      </c>
      <c r="B91" s="33" t="s">
        <v>89</v>
      </c>
      <c r="C91" s="33" t="s">
        <v>369</v>
      </c>
      <c r="D91" s="40" t="s">
        <v>270</v>
      </c>
      <c r="E91" s="33" t="s">
        <v>11</v>
      </c>
      <c r="F91" s="41">
        <f>'6º Medição'!M91</f>
        <v>7</v>
      </c>
      <c r="G91" s="41"/>
      <c r="H91" s="41">
        <f>G91+'REAJUSTE BM 07'!H91</f>
        <v>0</v>
      </c>
      <c r="I91" s="42">
        <f>ROUND('6º Medição'!I91*0.0717,2)</f>
        <v>19.15</v>
      </c>
      <c r="J91" s="42">
        <f>'6º Medição'!J91*0.0717</f>
        <v>24.889937999999997</v>
      </c>
      <c r="K91" s="42">
        <f t="shared" si="5"/>
        <v>0</v>
      </c>
      <c r="L91" s="42">
        <f t="shared" si="6"/>
        <v>0</v>
      </c>
      <c r="M91" s="79">
        <f t="shared" si="7"/>
        <v>7</v>
      </c>
      <c r="N91" s="84">
        <f t="shared" si="8"/>
        <v>24.889937999999997</v>
      </c>
      <c r="O91" s="84">
        <f t="shared" si="9"/>
        <v>174.22956599999998</v>
      </c>
    </row>
    <row r="92" spans="1:15" s="2" customFormat="1" ht="48">
      <c r="A92" s="33" t="s">
        <v>5</v>
      </c>
      <c r="B92" s="33" t="s">
        <v>90</v>
      </c>
      <c r="C92" s="33" t="s">
        <v>370</v>
      </c>
      <c r="D92" s="40" t="s">
        <v>504</v>
      </c>
      <c r="E92" s="33" t="s">
        <v>11</v>
      </c>
      <c r="F92" s="41">
        <f>'6º Medição'!M92</f>
        <v>15</v>
      </c>
      <c r="G92" s="41"/>
      <c r="H92" s="41">
        <f>G92+'REAJUSTE BM 07'!H92</f>
        <v>0</v>
      </c>
      <c r="I92" s="42">
        <f>ROUND('6º Medição'!I92*0.0717,2)</f>
        <v>21.25</v>
      </c>
      <c r="J92" s="42">
        <f>'6º Medição'!J92*0.0717</f>
        <v>27.630312</v>
      </c>
      <c r="K92" s="42">
        <f t="shared" si="5"/>
        <v>0</v>
      </c>
      <c r="L92" s="42">
        <f t="shared" si="6"/>
        <v>0</v>
      </c>
      <c r="M92" s="79">
        <f t="shared" si="7"/>
        <v>15</v>
      </c>
      <c r="N92" s="84">
        <f t="shared" si="8"/>
        <v>27.630312</v>
      </c>
      <c r="O92" s="84">
        <f t="shared" si="9"/>
        <v>414.45468</v>
      </c>
    </row>
    <row r="93" spans="1:15" s="4" customFormat="1" ht="48">
      <c r="A93" s="33" t="s">
        <v>460</v>
      </c>
      <c r="B93" s="33" t="s">
        <v>469</v>
      </c>
      <c r="C93" s="33" t="s">
        <v>371</v>
      </c>
      <c r="D93" s="40" t="s">
        <v>505</v>
      </c>
      <c r="E93" s="33" t="s">
        <v>11</v>
      </c>
      <c r="F93" s="41">
        <f>'6º Medição'!M93</f>
        <v>1</v>
      </c>
      <c r="G93" s="41"/>
      <c r="H93" s="41">
        <f>G93+'REAJUSTE BM 07'!H93</f>
        <v>0</v>
      </c>
      <c r="I93" s="42">
        <f>ROUND('6º Medição'!I93*0.0717,2)</f>
        <v>23.36</v>
      </c>
      <c r="J93" s="42">
        <f>'6º Medição'!J93*0.0717</f>
        <v>30.370686</v>
      </c>
      <c r="K93" s="42">
        <f t="shared" si="5"/>
        <v>0</v>
      </c>
      <c r="L93" s="42">
        <f t="shared" si="6"/>
        <v>0</v>
      </c>
      <c r="M93" s="79">
        <f t="shared" si="7"/>
        <v>1</v>
      </c>
      <c r="N93" s="84">
        <f t="shared" si="8"/>
        <v>30.370686</v>
      </c>
      <c r="O93" s="84">
        <f t="shared" si="9"/>
        <v>30.370686</v>
      </c>
    </row>
    <row r="94" spans="1:15" s="2" customFormat="1" ht="36">
      <c r="A94" s="33" t="s">
        <v>5</v>
      </c>
      <c r="B94" s="33" t="s">
        <v>91</v>
      </c>
      <c r="C94" s="33" t="s">
        <v>372</v>
      </c>
      <c r="D94" s="40" t="s">
        <v>272</v>
      </c>
      <c r="E94" s="33" t="s">
        <v>11</v>
      </c>
      <c r="F94" s="41">
        <f>'6º Medição'!M94</f>
        <v>0</v>
      </c>
      <c r="G94" s="41"/>
      <c r="H94" s="41">
        <f>G94+'REAJUSTE BM 07'!H94</f>
        <v>0</v>
      </c>
      <c r="I94" s="42">
        <f>ROUND('6º Medição'!I94*0.0717,2)</f>
        <v>4.3</v>
      </c>
      <c r="J94" s="42">
        <f>'6º Medição'!J94*0.0717</f>
        <v>5.594034</v>
      </c>
      <c r="K94" s="42">
        <f t="shared" si="5"/>
        <v>0</v>
      </c>
      <c r="L94" s="42">
        <f t="shared" si="6"/>
        <v>0</v>
      </c>
      <c r="M94" s="79">
        <f t="shared" si="7"/>
        <v>0</v>
      </c>
      <c r="N94" s="84">
        <f t="shared" si="8"/>
        <v>5.594034</v>
      </c>
      <c r="O94" s="84">
        <f t="shared" si="9"/>
        <v>0</v>
      </c>
    </row>
    <row r="95" spans="1:15" s="4" customFormat="1" ht="48">
      <c r="A95" s="33" t="s">
        <v>460</v>
      </c>
      <c r="B95" s="33" t="s">
        <v>468</v>
      </c>
      <c r="C95" s="33" t="s">
        <v>373</v>
      </c>
      <c r="D95" s="40" t="s">
        <v>506</v>
      </c>
      <c r="E95" s="33" t="s">
        <v>11</v>
      </c>
      <c r="F95" s="41">
        <f>'6º Medição'!M95</f>
        <v>1</v>
      </c>
      <c r="G95" s="41"/>
      <c r="H95" s="41">
        <f>G95+'REAJUSTE BM 07'!H95</f>
        <v>0</v>
      </c>
      <c r="I95" s="42">
        <f>ROUND('6º Medição'!I95*0.0717,2)</f>
        <v>22.66</v>
      </c>
      <c r="J95" s="42">
        <f>'6º Medição'!J95*0.0717</f>
        <v>29.457227999999997</v>
      </c>
      <c r="K95" s="42">
        <f t="shared" si="5"/>
        <v>0</v>
      </c>
      <c r="L95" s="42">
        <f t="shared" si="6"/>
        <v>0</v>
      </c>
      <c r="M95" s="79">
        <f t="shared" si="7"/>
        <v>1</v>
      </c>
      <c r="N95" s="84">
        <f t="shared" si="8"/>
        <v>29.457227999999997</v>
      </c>
      <c r="O95" s="84">
        <f t="shared" si="9"/>
        <v>29.457227999999997</v>
      </c>
    </row>
    <row r="96" spans="1:15" s="4" customFormat="1" ht="48">
      <c r="A96" s="33" t="s">
        <v>460</v>
      </c>
      <c r="B96" s="33" t="s">
        <v>467</v>
      </c>
      <c r="C96" s="33" t="s">
        <v>374</v>
      </c>
      <c r="D96" s="40" t="s">
        <v>507</v>
      </c>
      <c r="E96" s="33" t="s">
        <v>11</v>
      </c>
      <c r="F96" s="41">
        <f>'6º Medição'!M96</f>
        <v>2</v>
      </c>
      <c r="G96" s="41"/>
      <c r="H96" s="41">
        <f>G96+'REAJUSTE BM 07'!H96</f>
        <v>0</v>
      </c>
      <c r="I96" s="42">
        <f>ROUND('6º Medição'!I96*0.0717,2)</f>
        <v>24.77</v>
      </c>
      <c r="J96" s="42">
        <f>'6º Medição'!J96*0.0717</f>
        <v>32.197602</v>
      </c>
      <c r="K96" s="42">
        <f t="shared" si="5"/>
        <v>0</v>
      </c>
      <c r="L96" s="42">
        <f t="shared" si="6"/>
        <v>0</v>
      </c>
      <c r="M96" s="79">
        <f t="shared" si="7"/>
        <v>2</v>
      </c>
      <c r="N96" s="84">
        <f t="shared" si="8"/>
        <v>32.197602</v>
      </c>
      <c r="O96" s="84">
        <f t="shared" si="9"/>
        <v>64.395204</v>
      </c>
    </row>
    <row r="97" spans="1:15" s="4" customFormat="1" ht="48">
      <c r="A97" s="33" t="s">
        <v>460</v>
      </c>
      <c r="B97" s="33" t="s">
        <v>470</v>
      </c>
      <c r="C97" s="33" t="s">
        <v>375</v>
      </c>
      <c r="D97" s="40" t="s">
        <v>508</v>
      </c>
      <c r="E97" s="33" t="s">
        <v>11</v>
      </c>
      <c r="F97" s="41">
        <f>'6º Medição'!M97</f>
        <v>1</v>
      </c>
      <c r="G97" s="41"/>
      <c r="H97" s="41">
        <f>G97+'REAJUSTE BM 07'!H97</f>
        <v>0</v>
      </c>
      <c r="I97" s="42">
        <f>ROUND('6º Medição'!I97*0.0717,2)</f>
        <v>28.28</v>
      </c>
      <c r="J97" s="42">
        <f>'6º Medição'!J97*0.0717</f>
        <v>36.764891999999996</v>
      </c>
      <c r="K97" s="42">
        <f t="shared" si="5"/>
        <v>0</v>
      </c>
      <c r="L97" s="42">
        <f t="shared" si="6"/>
        <v>0</v>
      </c>
      <c r="M97" s="79">
        <f t="shared" si="7"/>
        <v>1</v>
      </c>
      <c r="N97" s="84">
        <f t="shared" si="8"/>
        <v>36.764891999999996</v>
      </c>
      <c r="O97" s="84">
        <f t="shared" si="9"/>
        <v>36.764891999999996</v>
      </c>
    </row>
    <row r="98" spans="1:15" s="2" customFormat="1" ht="48">
      <c r="A98" s="33" t="s">
        <v>5</v>
      </c>
      <c r="B98" s="33" t="s">
        <v>92</v>
      </c>
      <c r="C98" s="33" t="s">
        <v>376</v>
      </c>
      <c r="D98" s="40" t="s">
        <v>273</v>
      </c>
      <c r="E98" s="33" t="s">
        <v>29</v>
      </c>
      <c r="F98" s="41">
        <f>'6º Medição'!M98</f>
        <v>150.57</v>
      </c>
      <c r="G98" s="41"/>
      <c r="H98" s="41">
        <f>G98+'REAJUSTE BM 07'!H98</f>
        <v>0</v>
      </c>
      <c r="I98" s="42">
        <f>ROUND('6º Medição'!I98*0.0717,2)</f>
        <v>1.06</v>
      </c>
      <c r="J98" s="42">
        <f>'6º Medição'!J98*0.0717</f>
        <v>1.3809420000000001</v>
      </c>
      <c r="K98" s="42">
        <f t="shared" si="5"/>
        <v>0</v>
      </c>
      <c r="L98" s="42">
        <f t="shared" si="6"/>
        <v>0</v>
      </c>
      <c r="M98" s="79">
        <f t="shared" si="7"/>
        <v>150.57</v>
      </c>
      <c r="N98" s="84">
        <f t="shared" si="8"/>
        <v>1.3809420000000001</v>
      </c>
      <c r="O98" s="84">
        <f t="shared" si="9"/>
        <v>207.92843694</v>
      </c>
    </row>
    <row r="99" spans="1:15" s="2" customFormat="1" ht="15">
      <c r="A99" s="33"/>
      <c r="B99" s="33"/>
      <c r="C99" s="33"/>
      <c r="D99" s="48" t="s">
        <v>93</v>
      </c>
      <c r="E99" s="33"/>
      <c r="F99" s="41">
        <f>'6º Medição'!M99</f>
        <v>0</v>
      </c>
      <c r="G99" s="41"/>
      <c r="H99" s="41">
        <f>G99+'REAJUSTE BM 07'!H99</f>
        <v>0</v>
      </c>
      <c r="I99" s="42">
        <f>ROUND('6º Medição'!I99*0.0717,2)</f>
        <v>0</v>
      </c>
      <c r="J99" s="42">
        <f>'6º Medição'!J99*0.0717</f>
        <v>0</v>
      </c>
      <c r="K99" s="42">
        <f t="shared" si="5"/>
        <v>0</v>
      </c>
      <c r="L99" s="42">
        <f t="shared" si="6"/>
        <v>0</v>
      </c>
      <c r="M99" s="79">
        <f t="shared" si="7"/>
        <v>0</v>
      </c>
      <c r="N99" s="84">
        <f t="shared" si="8"/>
        <v>0</v>
      </c>
      <c r="O99" s="84">
        <f t="shared" si="9"/>
        <v>0</v>
      </c>
    </row>
    <row r="100" spans="1:15" s="2" customFormat="1" ht="24">
      <c r="A100" s="33" t="s">
        <v>5</v>
      </c>
      <c r="B100" s="33" t="s">
        <v>94</v>
      </c>
      <c r="C100" s="33" t="s">
        <v>377</v>
      </c>
      <c r="D100" s="40" t="s">
        <v>95</v>
      </c>
      <c r="E100" s="33" t="s">
        <v>29</v>
      </c>
      <c r="F100" s="41">
        <f>'6º Medição'!M100</f>
        <v>41.2</v>
      </c>
      <c r="G100" s="41"/>
      <c r="H100" s="41">
        <f>G100+'REAJUSTE BM 07'!H100</f>
        <v>0</v>
      </c>
      <c r="I100" s="42">
        <f>ROUND('6º Medição'!I100*0.0717,2)</f>
        <v>29.57</v>
      </c>
      <c r="J100" s="42">
        <f>'6º Medição'!J100*0.0717</f>
        <v>38.439087</v>
      </c>
      <c r="K100" s="42">
        <f t="shared" si="5"/>
        <v>0</v>
      </c>
      <c r="L100" s="42">
        <f t="shared" si="6"/>
        <v>0</v>
      </c>
      <c r="M100" s="79">
        <f t="shared" si="7"/>
        <v>41.2</v>
      </c>
      <c r="N100" s="84">
        <f t="shared" si="8"/>
        <v>38.439087</v>
      </c>
      <c r="O100" s="84">
        <f t="shared" si="9"/>
        <v>1583.6903844</v>
      </c>
    </row>
    <row r="101" spans="1:15" s="4" customFormat="1" ht="24">
      <c r="A101" s="33" t="s">
        <v>460</v>
      </c>
      <c r="B101" s="33" t="s">
        <v>471</v>
      </c>
      <c r="C101" s="33" t="s">
        <v>378</v>
      </c>
      <c r="D101" s="40" t="s">
        <v>97</v>
      </c>
      <c r="E101" s="33" t="s">
        <v>29</v>
      </c>
      <c r="F101" s="41">
        <f>'6º Medição'!M101</f>
        <v>0.8</v>
      </c>
      <c r="G101" s="41"/>
      <c r="H101" s="41">
        <f>G101+'REAJUSTE BM 07'!H101</f>
        <v>0</v>
      </c>
      <c r="I101" s="42">
        <f>ROUND('6º Medição'!I101*0.0717,2)</f>
        <v>28.16</v>
      </c>
      <c r="J101" s="42">
        <f>'6º Medição'!J101*0.0717</f>
        <v>36.612171</v>
      </c>
      <c r="K101" s="42">
        <f t="shared" si="5"/>
        <v>0</v>
      </c>
      <c r="L101" s="42">
        <f t="shared" si="6"/>
        <v>0</v>
      </c>
      <c r="M101" s="79">
        <f t="shared" si="7"/>
        <v>0.8</v>
      </c>
      <c r="N101" s="84">
        <f t="shared" si="8"/>
        <v>36.612171</v>
      </c>
      <c r="O101" s="84">
        <f t="shared" si="9"/>
        <v>29.2897368</v>
      </c>
    </row>
    <row r="102" spans="1:15" s="2" customFormat="1" ht="24">
      <c r="A102" s="33" t="s">
        <v>5</v>
      </c>
      <c r="B102" s="33" t="s">
        <v>99</v>
      </c>
      <c r="C102" s="33" t="s">
        <v>379</v>
      </c>
      <c r="D102" s="40" t="s">
        <v>100</v>
      </c>
      <c r="E102" s="33" t="s">
        <v>29</v>
      </c>
      <c r="F102" s="41">
        <f>'6º Medição'!M102</f>
        <v>15.57</v>
      </c>
      <c r="G102" s="41"/>
      <c r="H102" s="41">
        <f>G102+'REAJUSTE BM 07'!H102</f>
        <v>0</v>
      </c>
      <c r="I102" s="42">
        <f>ROUND('6º Medição'!I102*0.0717,2)</f>
        <v>29.57</v>
      </c>
      <c r="J102" s="42">
        <f>'6º Medição'!J102*0.0717</f>
        <v>38.439087</v>
      </c>
      <c r="K102" s="42">
        <f t="shared" si="5"/>
        <v>0</v>
      </c>
      <c r="L102" s="42">
        <f t="shared" si="6"/>
        <v>0</v>
      </c>
      <c r="M102" s="79">
        <f t="shared" si="7"/>
        <v>15.57</v>
      </c>
      <c r="N102" s="84">
        <f t="shared" si="8"/>
        <v>38.439087</v>
      </c>
      <c r="O102" s="84">
        <f t="shared" si="9"/>
        <v>598.49658459</v>
      </c>
    </row>
    <row r="103" spans="1:15" s="4" customFormat="1" ht="15">
      <c r="A103" s="33"/>
      <c r="B103" s="33"/>
      <c r="C103" s="33" t="s">
        <v>380</v>
      </c>
      <c r="D103" s="48" t="s">
        <v>102</v>
      </c>
      <c r="E103" s="33"/>
      <c r="F103" s="41">
        <f>'6º Medição'!M103</f>
        <v>0</v>
      </c>
      <c r="G103" s="41"/>
      <c r="H103" s="41">
        <f>G103+'REAJUSTE BM 07'!H103</f>
        <v>0</v>
      </c>
      <c r="I103" s="42">
        <f>ROUND('6º Medição'!I103*0.0717,2)</f>
        <v>0</v>
      </c>
      <c r="J103" s="42">
        <f>'6º Medição'!J103*0.0717</f>
        <v>0</v>
      </c>
      <c r="K103" s="42"/>
      <c r="L103" s="42">
        <f t="shared" si="6"/>
        <v>0</v>
      </c>
      <c r="M103" s="79">
        <f t="shared" si="7"/>
        <v>0</v>
      </c>
      <c r="N103" s="84">
        <f t="shared" si="8"/>
        <v>0</v>
      </c>
      <c r="O103" s="84">
        <f t="shared" si="9"/>
        <v>0</v>
      </c>
    </row>
    <row r="104" spans="1:15" s="3" customFormat="1" ht="24">
      <c r="A104" s="33" t="s">
        <v>31</v>
      </c>
      <c r="B104" s="33">
        <v>263</v>
      </c>
      <c r="C104" s="33" t="s">
        <v>381</v>
      </c>
      <c r="D104" s="40" t="s">
        <v>103</v>
      </c>
      <c r="E104" s="33" t="s">
        <v>29</v>
      </c>
      <c r="F104" s="41">
        <f>'6º Medição'!M104</f>
        <v>17.43</v>
      </c>
      <c r="G104" s="41"/>
      <c r="H104" s="41">
        <f>G104+'REAJUSTE BM 07'!H104</f>
        <v>0</v>
      </c>
      <c r="I104" s="42">
        <f>ROUND('6º Medição'!I104*0.0717,2)</f>
        <v>15.52</v>
      </c>
      <c r="J104" s="42">
        <f>'6º Medição'!J104*0.0717</f>
        <v>20.169927</v>
      </c>
      <c r="K104" s="42">
        <f t="shared" si="5"/>
        <v>0</v>
      </c>
      <c r="L104" s="42">
        <f t="shared" si="6"/>
        <v>0</v>
      </c>
      <c r="M104" s="79">
        <f t="shared" si="7"/>
        <v>17.43</v>
      </c>
      <c r="N104" s="84">
        <f t="shared" si="8"/>
        <v>20.169927</v>
      </c>
      <c r="O104" s="84">
        <f t="shared" si="9"/>
        <v>351.56182761</v>
      </c>
    </row>
    <row r="105" spans="1:15" s="2" customFormat="1" ht="24">
      <c r="A105" s="33" t="s">
        <v>5</v>
      </c>
      <c r="B105" s="33">
        <v>72116</v>
      </c>
      <c r="C105" s="33" t="s">
        <v>382</v>
      </c>
      <c r="D105" s="40" t="s">
        <v>105</v>
      </c>
      <c r="E105" s="33" t="s">
        <v>29</v>
      </c>
      <c r="F105" s="41">
        <f>'6º Medição'!M105</f>
        <v>41.2</v>
      </c>
      <c r="G105" s="41"/>
      <c r="H105" s="41">
        <f>G105+'REAJUSTE BM 07'!H105</f>
        <v>0</v>
      </c>
      <c r="I105" s="42">
        <f>ROUND('6º Medição'!I105*0.0717,2)</f>
        <v>2.82</v>
      </c>
      <c r="J105" s="42">
        <f>'6º Medição'!J105*0.0717</f>
        <v>3.672474</v>
      </c>
      <c r="K105" s="42">
        <f t="shared" si="5"/>
        <v>0</v>
      </c>
      <c r="L105" s="42">
        <f t="shared" si="6"/>
        <v>0</v>
      </c>
      <c r="M105" s="79">
        <f t="shared" si="7"/>
        <v>41.2</v>
      </c>
      <c r="N105" s="84">
        <f t="shared" si="8"/>
        <v>3.672474</v>
      </c>
      <c r="O105" s="84">
        <f t="shared" si="9"/>
        <v>151.3059288</v>
      </c>
    </row>
    <row r="106" spans="1:15" s="4" customFormat="1" ht="27" customHeight="1">
      <c r="A106" s="33" t="s">
        <v>460</v>
      </c>
      <c r="B106" s="33" t="s">
        <v>472</v>
      </c>
      <c r="C106" s="33" t="s">
        <v>383</v>
      </c>
      <c r="D106" s="40" t="s">
        <v>106</v>
      </c>
      <c r="E106" s="33" t="s">
        <v>29</v>
      </c>
      <c r="F106" s="41">
        <f>'6º Medição'!M106</f>
        <v>3.64</v>
      </c>
      <c r="G106" s="41"/>
      <c r="H106" s="41">
        <f>G106+'REAJUSTE BM 07'!H106</f>
        <v>0</v>
      </c>
      <c r="I106" s="42">
        <f>ROUND('6º Medição'!I106*0.0717,2)</f>
        <v>8.8</v>
      </c>
      <c r="J106" s="42">
        <f>'6º Medição'!J106*0.0717</f>
        <v>11.436867</v>
      </c>
      <c r="K106" s="42">
        <f t="shared" si="5"/>
        <v>0</v>
      </c>
      <c r="L106" s="42">
        <f t="shared" si="6"/>
        <v>0</v>
      </c>
      <c r="M106" s="79">
        <f t="shared" si="7"/>
        <v>3.64</v>
      </c>
      <c r="N106" s="84">
        <f t="shared" si="8"/>
        <v>11.436867</v>
      </c>
      <c r="O106" s="84">
        <f t="shared" si="9"/>
        <v>41.63019588</v>
      </c>
    </row>
    <row r="107" spans="1:15" s="4" customFormat="1" ht="15">
      <c r="A107" s="33"/>
      <c r="B107" s="33"/>
      <c r="C107" s="33"/>
      <c r="D107" s="40"/>
      <c r="E107" s="33"/>
      <c r="F107" s="41">
        <f>'6º Medição'!M107</f>
        <v>0</v>
      </c>
      <c r="G107" s="41"/>
      <c r="H107" s="41">
        <f>G107+'REAJUSTE BM 07'!H107</f>
        <v>0</v>
      </c>
      <c r="I107" s="42">
        <f>ROUND('6º Medição'!I107*0.0717,2)</f>
        <v>0</v>
      </c>
      <c r="J107" s="42">
        <f>'6º Medição'!J107*0.0717</f>
        <v>0</v>
      </c>
      <c r="K107" s="42"/>
      <c r="L107" s="42">
        <f t="shared" si="6"/>
        <v>0</v>
      </c>
      <c r="M107" s="79">
        <f t="shared" si="7"/>
        <v>0</v>
      </c>
      <c r="N107" s="84">
        <f t="shared" si="8"/>
        <v>0</v>
      </c>
      <c r="O107" s="84">
        <f t="shared" si="9"/>
        <v>0</v>
      </c>
    </row>
    <row r="108" spans="1:15" s="2" customFormat="1" ht="15">
      <c r="A108" s="37"/>
      <c r="B108" s="37"/>
      <c r="C108" s="43">
        <v>9</v>
      </c>
      <c r="D108" s="44" t="s">
        <v>108</v>
      </c>
      <c r="E108" s="37"/>
      <c r="F108" s="41">
        <f>'6º Medição'!M108</f>
        <v>0</v>
      </c>
      <c r="G108" s="45"/>
      <c r="H108" s="41">
        <f>G108+'REAJUSTE BM 07'!H108</f>
        <v>0</v>
      </c>
      <c r="I108" s="42">
        <f>ROUND('6º Medição'!I108*0.0717,2)</f>
        <v>0</v>
      </c>
      <c r="J108" s="42">
        <f>'6º Medição'!J108*0.0717</f>
        <v>0</v>
      </c>
      <c r="K108" s="42"/>
      <c r="L108" s="42">
        <f t="shared" si="6"/>
        <v>0</v>
      </c>
      <c r="M108" s="79">
        <f t="shared" si="7"/>
        <v>0</v>
      </c>
      <c r="N108" s="84">
        <f t="shared" si="8"/>
        <v>0</v>
      </c>
      <c r="O108" s="84">
        <f t="shared" si="9"/>
        <v>0</v>
      </c>
    </row>
    <row r="109" spans="1:15" s="2" customFormat="1" ht="15" customHeight="1">
      <c r="A109" s="357" t="s">
        <v>109</v>
      </c>
      <c r="B109" s="358"/>
      <c r="C109" s="358"/>
      <c r="D109" s="358"/>
      <c r="E109" s="359"/>
      <c r="F109" s="41">
        <f>'6º Medição'!M109</f>
        <v>0</v>
      </c>
      <c r="G109" s="54"/>
      <c r="H109" s="41">
        <f>G109+'REAJUSTE BM 07'!H109</f>
        <v>0</v>
      </c>
      <c r="I109" s="42">
        <f>ROUND('6º Medição'!I109*0.0717,2)</f>
        <v>0</v>
      </c>
      <c r="J109" s="42">
        <f>'6º Medição'!J109*0.0717</f>
        <v>0</v>
      </c>
      <c r="K109" s="42"/>
      <c r="L109" s="42">
        <f t="shared" si="6"/>
        <v>0</v>
      </c>
      <c r="M109" s="79">
        <f t="shared" si="7"/>
        <v>0</v>
      </c>
      <c r="N109" s="84">
        <f t="shared" si="8"/>
        <v>0</v>
      </c>
      <c r="O109" s="84">
        <f t="shared" si="9"/>
        <v>0</v>
      </c>
    </row>
    <row r="110" spans="1:15" s="4" customFormat="1" ht="24">
      <c r="A110" s="33" t="s">
        <v>460</v>
      </c>
      <c r="B110" s="33" t="s">
        <v>473</v>
      </c>
      <c r="C110" s="33" t="s">
        <v>384</v>
      </c>
      <c r="D110" s="40" t="s">
        <v>110</v>
      </c>
      <c r="E110" s="33" t="s">
        <v>111</v>
      </c>
      <c r="F110" s="41">
        <f>'6º Medição'!M110</f>
        <v>1</v>
      </c>
      <c r="G110" s="59"/>
      <c r="H110" s="41">
        <f>G110+'REAJUSTE BM 07'!H110</f>
        <v>0</v>
      </c>
      <c r="I110" s="42">
        <f>ROUND('6º Medição'!I110*0.0717,2)</f>
        <v>174.25</v>
      </c>
      <c r="J110" s="42">
        <f>'6º Medição'!J110*0.0717</f>
        <v>226.531131</v>
      </c>
      <c r="K110" s="42">
        <f t="shared" si="5"/>
        <v>0</v>
      </c>
      <c r="L110" s="42">
        <f t="shared" si="6"/>
        <v>0</v>
      </c>
      <c r="M110" s="79">
        <f t="shared" si="7"/>
        <v>1</v>
      </c>
      <c r="N110" s="84">
        <f t="shared" si="8"/>
        <v>226.531131</v>
      </c>
      <c r="O110" s="84">
        <f t="shared" si="9"/>
        <v>226.531131</v>
      </c>
    </row>
    <row r="111" spans="1:15" s="3" customFormat="1" ht="15" customHeight="1">
      <c r="A111" s="357" t="s">
        <v>112</v>
      </c>
      <c r="B111" s="358"/>
      <c r="C111" s="358"/>
      <c r="D111" s="358"/>
      <c r="E111" s="359"/>
      <c r="F111" s="41">
        <f>'6º Medição'!M111</f>
        <v>0</v>
      </c>
      <c r="G111" s="54"/>
      <c r="H111" s="41">
        <f>G111+'REAJUSTE BM 07'!H111</f>
        <v>0</v>
      </c>
      <c r="I111" s="42">
        <f>ROUND('6º Medição'!I111*0.0717,2)</f>
        <v>0</v>
      </c>
      <c r="J111" s="42">
        <f>'6º Medição'!J111*0.0717</f>
        <v>0</v>
      </c>
      <c r="K111" s="42"/>
      <c r="L111" s="42">
        <f t="shared" si="6"/>
        <v>0</v>
      </c>
      <c r="M111" s="79">
        <f t="shared" si="7"/>
        <v>0</v>
      </c>
      <c r="N111" s="84">
        <f t="shared" si="8"/>
        <v>0</v>
      </c>
      <c r="O111" s="84">
        <f t="shared" si="9"/>
        <v>0</v>
      </c>
    </row>
    <row r="112" spans="1:15" s="4" customFormat="1" ht="180">
      <c r="A112" s="33" t="s">
        <v>5</v>
      </c>
      <c r="B112" s="33">
        <v>26322</v>
      </c>
      <c r="C112" s="33" t="s">
        <v>275</v>
      </c>
      <c r="D112" s="40" t="s">
        <v>276</v>
      </c>
      <c r="E112" s="33" t="s">
        <v>11</v>
      </c>
      <c r="F112" s="41">
        <f>'6º Medição'!M112</f>
        <v>48</v>
      </c>
      <c r="G112" s="41"/>
      <c r="H112" s="41">
        <f>G112+'REAJUSTE BM 07'!H112</f>
        <v>0</v>
      </c>
      <c r="I112" s="42">
        <f>ROUND('6º Medição'!I112*0.0717,2)</f>
        <v>9</v>
      </c>
      <c r="J112" s="42">
        <f>'6º Medição'!J112*0.0717</f>
        <v>11.703591</v>
      </c>
      <c r="K112" s="42">
        <f t="shared" si="5"/>
        <v>0</v>
      </c>
      <c r="L112" s="42">
        <f t="shared" si="6"/>
        <v>0</v>
      </c>
      <c r="M112" s="79">
        <f t="shared" si="7"/>
        <v>48</v>
      </c>
      <c r="N112" s="84">
        <f t="shared" si="8"/>
        <v>11.703591</v>
      </c>
      <c r="O112" s="84">
        <f t="shared" si="9"/>
        <v>561.7723679999999</v>
      </c>
    </row>
    <row r="113" spans="1:15" s="4" customFormat="1" ht="108">
      <c r="A113" s="33" t="s">
        <v>5</v>
      </c>
      <c r="B113" s="33">
        <v>75968</v>
      </c>
      <c r="C113" s="33" t="s">
        <v>278</v>
      </c>
      <c r="D113" s="40" t="s">
        <v>279</v>
      </c>
      <c r="E113" s="33" t="s">
        <v>11</v>
      </c>
      <c r="F113" s="41">
        <f>'6º Medição'!M113</f>
        <v>11</v>
      </c>
      <c r="G113" s="41"/>
      <c r="H113" s="41">
        <f>G113+'REAJUSTE BM 07'!H113</f>
        <v>0</v>
      </c>
      <c r="I113" s="42">
        <f>ROUND('6º Medição'!I113*0.0717,2)</f>
        <v>7.6</v>
      </c>
      <c r="J113" s="42">
        <f>'6º Medição'!J113*0.0717</f>
        <v>9.876675</v>
      </c>
      <c r="K113" s="42">
        <f t="shared" si="5"/>
        <v>0</v>
      </c>
      <c r="L113" s="42">
        <f t="shared" si="6"/>
        <v>0</v>
      </c>
      <c r="M113" s="79">
        <f t="shared" si="7"/>
        <v>11</v>
      </c>
      <c r="N113" s="84">
        <f t="shared" si="8"/>
        <v>9.876675</v>
      </c>
      <c r="O113" s="84">
        <f t="shared" si="9"/>
        <v>108.64342500000001</v>
      </c>
    </row>
    <row r="114" spans="1:15" s="4" customFormat="1" ht="24">
      <c r="A114" s="33" t="s">
        <v>31</v>
      </c>
      <c r="B114" s="33">
        <v>24</v>
      </c>
      <c r="C114" s="33" t="s">
        <v>385</v>
      </c>
      <c r="D114" s="40" t="s">
        <v>113</v>
      </c>
      <c r="E114" s="33" t="s">
        <v>11</v>
      </c>
      <c r="F114" s="41">
        <f>'6º Medição'!M114</f>
        <v>23</v>
      </c>
      <c r="G114" s="41"/>
      <c r="H114" s="41">
        <f>G114+'REAJUSTE BM 07'!H114</f>
        <v>0</v>
      </c>
      <c r="I114" s="42">
        <f>ROUND('6º Medição'!I114*0.0717,2)</f>
        <v>3.86</v>
      </c>
      <c r="J114" s="42">
        <f>'6º Medição'!J114*0.0717</f>
        <v>5.012547</v>
      </c>
      <c r="K114" s="42">
        <f t="shared" si="5"/>
        <v>0</v>
      </c>
      <c r="L114" s="42">
        <f t="shared" si="6"/>
        <v>0</v>
      </c>
      <c r="M114" s="79">
        <f t="shared" si="7"/>
        <v>23</v>
      </c>
      <c r="N114" s="84">
        <f t="shared" si="8"/>
        <v>5.012547</v>
      </c>
      <c r="O114" s="84">
        <f t="shared" si="9"/>
        <v>115.288581</v>
      </c>
    </row>
    <row r="115" spans="1:15" s="4" customFormat="1" ht="24">
      <c r="A115" s="33" t="s">
        <v>31</v>
      </c>
      <c r="B115" s="33">
        <v>25</v>
      </c>
      <c r="C115" s="33" t="s">
        <v>386</v>
      </c>
      <c r="D115" s="40" t="s">
        <v>115</v>
      </c>
      <c r="E115" s="33" t="s">
        <v>11</v>
      </c>
      <c r="F115" s="41">
        <f>'6º Medição'!M115</f>
        <v>3</v>
      </c>
      <c r="G115" s="41"/>
      <c r="H115" s="41">
        <f>G115+'REAJUSTE BM 07'!H115</f>
        <v>0</v>
      </c>
      <c r="I115" s="42">
        <f>ROUND('6º Medição'!I115*0.0717,2)</f>
        <v>4.51</v>
      </c>
      <c r="J115" s="42">
        <f>'6º Medição'!J115*0.0717</f>
        <v>5.8614749999999995</v>
      </c>
      <c r="K115" s="42">
        <f t="shared" si="5"/>
        <v>0</v>
      </c>
      <c r="L115" s="42">
        <f t="shared" si="6"/>
        <v>0</v>
      </c>
      <c r="M115" s="79">
        <f t="shared" si="7"/>
        <v>3</v>
      </c>
      <c r="N115" s="84">
        <f t="shared" si="8"/>
        <v>5.8614749999999995</v>
      </c>
      <c r="O115" s="84">
        <f t="shared" si="9"/>
        <v>17.584425</v>
      </c>
    </row>
    <row r="116" spans="1:15" s="4" customFormat="1" ht="24">
      <c r="A116" s="33" t="s">
        <v>460</v>
      </c>
      <c r="B116" s="33" t="s">
        <v>474</v>
      </c>
      <c r="C116" s="33" t="s">
        <v>387</v>
      </c>
      <c r="D116" s="40" t="s">
        <v>117</v>
      </c>
      <c r="E116" s="33" t="s">
        <v>11</v>
      </c>
      <c r="F116" s="41">
        <f>'6º Medição'!M116</f>
        <v>2</v>
      </c>
      <c r="G116" s="41"/>
      <c r="H116" s="41">
        <f>G116+'REAJUSTE BM 07'!H116</f>
        <v>0</v>
      </c>
      <c r="I116" s="42">
        <f>ROUND('6º Medição'!I116*0.0717,2)</f>
        <v>22.45</v>
      </c>
      <c r="J116" s="42">
        <f>'6º Medição'!J116*0.0717</f>
        <v>29.184050999999997</v>
      </c>
      <c r="K116" s="42">
        <f t="shared" si="5"/>
        <v>0</v>
      </c>
      <c r="L116" s="42">
        <f t="shared" si="6"/>
        <v>0</v>
      </c>
      <c r="M116" s="79">
        <f t="shared" si="7"/>
        <v>2</v>
      </c>
      <c r="N116" s="84">
        <f t="shared" si="8"/>
        <v>29.184050999999997</v>
      </c>
      <c r="O116" s="84">
        <f t="shared" si="9"/>
        <v>58.36810199999999</v>
      </c>
    </row>
    <row r="117" spans="1:15" s="4" customFormat="1" ht="24">
      <c r="A117" s="33" t="s">
        <v>460</v>
      </c>
      <c r="B117" s="33" t="s">
        <v>475</v>
      </c>
      <c r="C117" s="33" t="s">
        <v>388</v>
      </c>
      <c r="D117" s="40" t="s">
        <v>119</v>
      </c>
      <c r="E117" s="33" t="s">
        <v>11</v>
      </c>
      <c r="F117" s="41">
        <f>'6º Medição'!M117</f>
        <v>2</v>
      </c>
      <c r="G117" s="41"/>
      <c r="H117" s="41">
        <f>G117+'REAJUSTE BM 07'!H117</f>
        <v>0</v>
      </c>
      <c r="I117" s="42">
        <f>ROUND('6º Medição'!I117*0.0717,2)</f>
        <v>3.04</v>
      </c>
      <c r="J117" s="42">
        <f>'6º Medição'!J117*0.0717</f>
        <v>3.95067</v>
      </c>
      <c r="K117" s="42">
        <f t="shared" si="5"/>
        <v>0</v>
      </c>
      <c r="L117" s="42">
        <f t="shared" si="6"/>
        <v>0</v>
      </c>
      <c r="M117" s="79">
        <f t="shared" si="7"/>
        <v>2</v>
      </c>
      <c r="N117" s="84">
        <f t="shared" si="8"/>
        <v>3.95067</v>
      </c>
      <c r="O117" s="84">
        <f t="shared" si="9"/>
        <v>7.90134</v>
      </c>
    </row>
    <row r="118" spans="1:15" s="4" customFormat="1" ht="24">
      <c r="A118" s="33" t="s">
        <v>460</v>
      </c>
      <c r="B118" s="33" t="s">
        <v>476</v>
      </c>
      <c r="C118" s="33" t="s">
        <v>389</v>
      </c>
      <c r="D118" s="40" t="s">
        <v>120</v>
      </c>
      <c r="E118" s="33" t="s">
        <v>121</v>
      </c>
      <c r="F118" s="41">
        <f>'6º Medição'!M118</f>
        <v>87</v>
      </c>
      <c r="G118" s="41"/>
      <c r="H118" s="41">
        <f>G118+'REAJUSTE BM 07'!H118</f>
        <v>0</v>
      </c>
      <c r="I118" s="42">
        <f>ROUND('6º Medição'!I118*0.0717,2)</f>
        <v>3.91</v>
      </c>
      <c r="J118" s="42">
        <f>'6º Medição'!J118*0.0717</f>
        <v>5.086398</v>
      </c>
      <c r="K118" s="42">
        <f t="shared" si="5"/>
        <v>0</v>
      </c>
      <c r="L118" s="42">
        <f t="shared" si="6"/>
        <v>0</v>
      </c>
      <c r="M118" s="79">
        <f t="shared" si="7"/>
        <v>87</v>
      </c>
      <c r="N118" s="84">
        <f t="shared" si="8"/>
        <v>5.086398</v>
      </c>
      <c r="O118" s="84">
        <f t="shared" si="9"/>
        <v>442.516626</v>
      </c>
    </row>
    <row r="119" spans="1:15" s="4" customFormat="1" ht="48">
      <c r="A119" s="33" t="s">
        <v>31</v>
      </c>
      <c r="B119" s="33" t="s">
        <v>280</v>
      </c>
      <c r="C119" s="33" t="s">
        <v>281</v>
      </c>
      <c r="D119" s="40" t="s">
        <v>282</v>
      </c>
      <c r="E119" s="33" t="s">
        <v>11</v>
      </c>
      <c r="F119" s="41">
        <f>'6º Medição'!M119</f>
        <v>3</v>
      </c>
      <c r="G119" s="41"/>
      <c r="H119" s="41">
        <f>G119+'REAJUSTE BM 07'!H119</f>
        <v>0</v>
      </c>
      <c r="I119" s="42">
        <f>ROUND('6º Medição'!I119*0.0717,2)</f>
        <v>0.53</v>
      </c>
      <c r="J119" s="42">
        <f>'6º Medição'!J119*0.0717</f>
        <v>0.686886</v>
      </c>
      <c r="K119" s="42">
        <f t="shared" si="5"/>
        <v>0</v>
      </c>
      <c r="L119" s="42">
        <f t="shared" si="6"/>
        <v>0</v>
      </c>
      <c r="M119" s="79">
        <f t="shared" si="7"/>
        <v>3</v>
      </c>
      <c r="N119" s="84">
        <f t="shared" si="8"/>
        <v>0.686886</v>
      </c>
      <c r="O119" s="84">
        <f t="shared" si="9"/>
        <v>2.060658</v>
      </c>
    </row>
    <row r="120" spans="1:15" s="4" customFormat="1" ht="24">
      <c r="A120" s="33" t="s">
        <v>31</v>
      </c>
      <c r="B120" s="33">
        <v>52</v>
      </c>
      <c r="C120" s="33" t="s">
        <v>390</v>
      </c>
      <c r="D120" s="40" t="s">
        <v>123</v>
      </c>
      <c r="E120" s="33" t="s">
        <v>11</v>
      </c>
      <c r="F120" s="41">
        <f>'6º Medição'!M120</f>
        <v>64</v>
      </c>
      <c r="G120" s="41"/>
      <c r="H120" s="41">
        <f>G120+'REAJUSTE BM 07'!H120</f>
        <v>0</v>
      </c>
      <c r="I120" s="42">
        <f>ROUND('6º Medição'!I120*0.0717,2)</f>
        <v>1.24</v>
      </c>
      <c r="J120" s="42">
        <f>'6º Medição'!J120*0.0717</f>
        <v>1.615401</v>
      </c>
      <c r="K120" s="42">
        <f t="shared" si="5"/>
        <v>0</v>
      </c>
      <c r="L120" s="42">
        <f t="shared" si="6"/>
        <v>0</v>
      </c>
      <c r="M120" s="79">
        <f t="shared" si="7"/>
        <v>64</v>
      </c>
      <c r="N120" s="84">
        <f t="shared" si="8"/>
        <v>1.615401</v>
      </c>
      <c r="O120" s="84">
        <f t="shared" si="9"/>
        <v>103.385664</v>
      </c>
    </row>
    <row r="121" spans="1:15" s="4" customFormat="1" ht="24">
      <c r="A121" s="33" t="s">
        <v>31</v>
      </c>
      <c r="B121" s="33">
        <v>51</v>
      </c>
      <c r="C121" s="33" t="s">
        <v>391</v>
      </c>
      <c r="D121" s="40" t="s">
        <v>125</v>
      </c>
      <c r="E121" s="33" t="s">
        <v>11</v>
      </c>
      <c r="F121" s="41">
        <f>'6º Medição'!M121</f>
        <v>4</v>
      </c>
      <c r="G121" s="41"/>
      <c r="H121" s="41">
        <f>G121+'REAJUSTE BM 07'!H121</f>
        <v>0</v>
      </c>
      <c r="I121" s="42">
        <f>ROUND('6º Medição'!I121*0.0717,2)</f>
        <v>1.66</v>
      </c>
      <c r="J121" s="42">
        <f>'6º Medição'!J121*0.0717</f>
        <v>2.163189</v>
      </c>
      <c r="K121" s="42">
        <f t="shared" si="5"/>
        <v>0</v>
      </c>
      <c r="L121" s="42">
        <f t="shared" si="6"/>
        <v>0</v>
      </c>
      <c r="M121" s="79">
        <f t="shared" si="7"/>
        <v>4</v>
      </c>
      <c r="N121" s="84">
        <f t="shared" si="8"/>
        <v>2.163189</v>
      </c>
      <c r="O121" s="84">
        <f t="shared" si="9"/>
        <v>8.652756</v>
      </c>
    </row>
    <row r="122" spans="1:15" s="4" customFormat="1" ht="24">
      <c r="A122" s="33" t="s">
        <v>31</v>
      </c>
      <c r="B122" s="33">
        <v>30</v>
      </c>
      <c r="C122" s="33" t="s">
        <v>392</v>
      </c>
      <c r="D122" s="40" t="s">
        <v>127</v>
      </c>
      <c r="E122" s="33" t="s">
        <v>11</v>
      </c>
      <c r="F122" s="41">
        <f>'6º Medição'!M122</f>
        <v>11</v>
      </c>
      <c r="G122" s="41"/>
      <c r="H122" s="41">
        <f>G122+'REAJUSTE BM 07'!H122</f>
        <v>0</v>
      </c>
      <c r="I122" s="42">
        <f>ROUND('6º Medição'!I122*0.0717,2)</f>
        <v>0</v>
      </c>
      <c r="J122" s="42">
        <f>'6º Medição'!J122*0.0717</f>
        <v>0</v>
      </c>
      <c r="K122" s="42">
        <f t="shared" si="5"/>
        <v>0</v>
      </c>
      <c r="L122" s="42">
        <f t="shared" si="6"/>
        <v>0</v>
      </c>
      <c r="M122" s="79">
        <f t="shared" si="7"/>
        <v>11</v>
      </c>
      <c r="N122" s="84">
        <f t="shared" si="8"/>
        <v>0</v>
      </c>
      <c r="O122" s="84">
        <f t="shared" si="9"/>
        <v>0</v>
      </c>
    </row>
    <row r="123" spans="1:15" s="4" customFormat="1" ht="24">
      <c r="A123" s="33" t="s">
        <v>460</v>
      </c>
      <c r="B123" s="33" t="s">
        <v>477</v>
      </c>
      <c r="C123" s="33" t="s">
        <v>393</v>
      </c>
      <c r="D123" s="40" t="s">
        <v>129</v>
      </c>
      <c r="E123" s="33" t="s">
        <v>121</v>
      </c>
      <c r="F123" s="41">
        <f>'6º Medição'!M123</f>
        <v>82</v>
      </c>
      <c r="G123" s="41"/>
      <c r="H123" s="41">
        <f>G123+'REAJUSTE BM 07'!H123</f>
        <v>0</v>
      </c>
      <c r="I123" s="42">
        <f>ROUND('6º Medição'!I123*0.0717,2)</f>
        <v>4.62</v>
      </c>
      <c r="J123" s="42">
        <f>'6º Medição'!J123*0.0717</f>
        <v>5.999856</v>
      </c>
      <c r="K123" s="42">
        <f t="shared" si="5"/>
        <v>0</v>
      </c>
      <c r="L123" s="42">
        <f t="shared" si="6"/>
        <v>0</v>
      </c>
      <c r="M123" s="79">
        <f t="shared" si="7"/>
        <v>82</v>
      </c>
      <c r="N123" s="84">
        <f t="shared" si="8"/>
        <v>5.999856</v>
      </c>
      <c r="O123" s="84">
        <f t="shared" si="9"/>
        <v>491.988192</v>
      </c>
    </row>
    <row r="124" spans="1:15" s="4" customFormat="1" ht="24">
      <c r="A124" s="33" t="s">
        <v>5</v>
      </c>
      <c r="B124" s="33">
        <v>72331</v>
      </c>
      <c r="C124" s="33" t="s">
        <v>394</v>
      </c>
      <c r="D124" s="40" t="s">
        <v>130</v>
      </c>
      <c r="E124" s="33" t="s">
        <v>11</v>
      </c>
      <c r="F124" s="41">
        <f>'6º Medição'!M124</f>
        <v>19</v>
      </c>
      <c r="G124" s="41"/>
      <c r="H124" s="41">
        <f>G124+'REAJUSTE BM 07'!H124</f>
        <v>0</v>
      </c>
      <c r="I124" s="42">
        <f>ROUND('6º Medição'!I124*0.0717,2)</f>
        <v>1.24</v>
      </c>
      <c r="J124" s="42">
        <f>'6º Medição'!J124*0.0717</f>
        <v>1.615401</v>
      </c>
      <c r="K124" s="42">
        <f t="shared" si="5"/>
        <v>0</v>
      </c>
      <c r="L124" s="42">
        <f t="shared" si="6"/>
        <v>0</v>
      </c>
      <c r="M124" s="79">
        <f t="shared" si="7"/>
        <v>19</v>
      </c>
      <c r="N124" s="84">
        <f t="shared" si="8"/>
        <v>1.615401</v>
      </c>
      <c r="O124" s="84">
        <f t="shared" si="9"/>
        <v>30.692619</v>
      </c>
    </row>
    <row r="125" spans="1:15" s="4" customFormat="1" ht="24">
      <c r="A125" s="33" t="s">
        <v>5</v>
      </c>
      <c r="B125" s="33">
        <v>72332</v>
      </c>
      <c r="C125" s="33" t="s">
        <v>395</v>
      </c>
      <c r="D125" s="40" t="s">
        <v>132</v>
      </c>
      <c r="E125" s="33" t="s">
        <v>11</v>
      </c>
      <c r="F125" s="41">
        <f>'6º Medição'!M125</f>
        <v>11</v>
      </c>
      <c r="G125" s="41"/>
      <c r="H125" s="41">
        <f>G125+'REAJUSTE BM 07'!H125</f>
        <v>0</v>
      </c>
      <c r="I125" s="42">
        <f>ROUND('6º Medição'!I125*0.0717,2)</f>
        <v>1.38</v>
      </c>
      <c r="J125" s="42">
        <f>'6º Medição'!J125*0.0717</f>
        <v>1.798236</v>
      </c>
      <c r="K125" s="42">
        <f t="shared" si="5"/>
        <v>0</v>
      </c>
      <c r="L125" s="42">
        <f t="shared" si="6"/>
        <v>0</v>
      </c>
      <c r="M125" s="79">
        <f t="shared" si="7"/>
        <v>11</v>
      </c>
      <c r="N125" s="84">
        <f t="shared" si="8"/>
        <v>1.798236</v>
      </c>
      <c r="O125" s="84">
        <f t="shared" si="9"/>
        <v>19.780596</v>
      </c>
    </row>
    <row r="126" spans="1:15" s="4" customFormat="1" ht="24">
      <c r="A126" s="33" t="s">
        <v>460</v>
      </c>
      <c r="B126" s="33" t="s">
        <v>478</v>
      </c>
      <c r="C126" s="33" t="s">
        <v>396</v>
      </c>
      <c r="D126" s="40" t="s">
        <v>133</v>
      </c>
      <c r="E126" s="33" t="s">
        <v>11</v>
      </c>
      <c r="F126" s="41">
        <f>'6º Medição'!M126</f>
        <v>4</v>
      </c>
      <c r="G126" s="41"/>
      <c r="H126" s="41">
        <f>G126+'REAJUSTE BM 07'!H126</f>
        <v>0</v>
      </c>
      <c r="I126" s="42">
        <f>ROUND('6º Medição'!I126*0.0717,2)</f>
        <v>1.52</v>
      </c>
      <c r="J126" s="42">
        <f>'6º Medição'!J126*0.0717</f>
        <v>1.981071</v>
      </c>
      <c r="K126" s="42">
        <f t="shared" si="5"/>
        <v>0</v>
      </c>
      <c r="L126" s="42">
        <f t="shared" si="6"/>
        <v>0</v>
      </c>
      <c r="M126" s="79">
        <f t="shared" si="7"/>
        <v>4</v>
      </c>
      <c r="N126" s="84">
        <f t="shared" si="8"/>
        <v>1.981071</v>
      </c>
      <c r="O126" s="84">
        <f t="shared" si="9"/>
        <v>7.924284</v>
      </c>
    </row>
    <row r="127" spans="1:15" s="4" customFormat="1" ht="24">
      <c r="A127" s="33" t="s">
        <v>31</v>
      </c>
      <c r="B127" s="33">
        <v>28</v>
      </c>
      <c r="C127" s="33" t="s">
        <v>397</v>
      </c>
      <c r="D127" s="40" t="s">
        <v>134</v>
      </c>
      <c r="E127" s="33" t="s">
        <v>11</v>
      </c>
      <c r="F127" s="41">
        <f>'6º Medição'!M127</f>
        <v>1</v>
      </c>
      <c r="G127" s="41"/>
      <c r="H127" s="41">
        <f>G127+'REAJUSTE BM 07'!H127</f>
        <v>0</v>
      </c>
      <c r="I127" s="42">
        <f>ROUND('6º Medição'!I127*0.0717,2)</f>
        <v>1.8</v>
      </c>
      <c r="J127" s="42">
        <f>'6º Medição'!J127*0.0717</f>
        <v>2.346024</v>
      </c>
      <c r="K127" s="42">
        <f t="shared" si="5"/>
        <v>0</v>
      </c>
      <c r="L127" s="42">
        <f t="shared" si="6"/>
        <v>0</v>
      </c>
      <c r="M127" s="79">
        <f t="shared" si="7"/>
        <v>1</v>
      </c>
      <c r="N127" s="84">
        <f t="shared" si="8"/>
        <v>2.346024</v>
      </c>
      <c r="O127" s="84">
        <f t="shared" si="9"/>
        <v>2.346024</v>
      </c>
    </row>
    <row r="128" spans="1:15" s="4" customFormat="1" ht="24">
      <c r="A128" s="33" t="s">
        <v>5</v>
      </c>
      <c r="B128" s="33" t="s">
        <v>135</v>
      </c>
      <c r="C128" s="33" t="s">
        <v>398</v>
      </c>
      <c r="D128" s="40" t="s">
        <v>136</v>
      </c>
      <c r="E128" s="33" t="s">
        <v>11</v>
      </c>
      <c r="F128" s="41">
        <f>'6º Medição'!M128</f>
        <v>2</v>
      </c>
      <c r="G128" s="41"/>
      <c r="H128" s="41">
        <f>G128+'REAJUSTE BM 07'!H128</f>
        <v>0</v>
      </c>
      <c r="I128" s="42">
        <f>ROUND('6º Medição'!I128*0.0717,2)</f>
        <v>1.38</v>
      </c>
      <c r="J128" s="42">
        <f>'6º Medição'!J128*0.0717</f>
        <v>1.798236</v>
      </c>
      <c r="K128" s="42">
        <f t="shared" si="5"/>
        <v>0</v>
      </c>
      <c r="L128" s="42">
        <f t="shared" si="6"/>
        <v>0</v>
      </c>
      <c r="M128" s="79">
        <f t="shared" si="7"/>
        <v>2</v>
      </c>
      <c r="N128" s="84">
        <f t="shared" si="8"/>
        <v>1.798236</v>
      </c>
      <c r="O128" s="84">
        <f t="shared" si="9"/>
        <v>3.596472</v>
      </c>
    </row>
    <row r="129" spans="1:15" s="4" customFormat="1" ht="24" customHeight="1">
      <c r="A129" s="33" t="s">
        <v>480</v>
      </c>
      <c r="B129" s="33" t="s">
        <v>479</v>
      </c>
      <c r="C129" s="33" t="s">
        <v>399</v>
      </c>
      <c r="D129" s="40" t="s">
        <v>137</v>
      </c>
      <c r="E129" s="33" t="s">
        <v>121</v>
      </c>
      <c r="F129" s="41">
        <f>'6º Medição'!M129</f>
        <v>37</v>
      </c>
      <c r="G129" s="41"/>
      <c r="H129" s="41">
        <f>G129+'REAJUSTE BM 07'!H129</f>
        <v>0</v>
      </c>
      <c r="I129" s="42">
        <f>ROUND('6º Medição'!I129*0.0717,2)</f>
        <v>7.63</v>
      </c>
      <c r="J129" s="42">
        <f>'6º Medição'!J129*0.0717</f>
        <v>9.92328</v>
      </c>
      <c r="K129" s="42">
        <f t="shared" si="5"/>
        <v>0</v>
      </c>
      <c r="L129" s="42">
        <f t="shared" si="6"/>
        <v>0</v>
      </c>
      <c r="M129" s="79">
        <f t="shared" si="7"/>
        <v>37</v>
      </c>
      <c r="N129" s="84">
        <f t="shared" si="8"/>
        <v>9.92328</v>
      </c>
      <c r="O129" s="84">
        <f t="shared" si="9"/>
        <v>367.16136</v>
      </c>
    </row>
    <row r="130" spans="1:15" s="4" customFormat="1" ht="15">
      <c r="A130" s="33"/>
      <c r="B130" s="33"/>
      <c r="C130" s="33"/>
      <c r="D130" s="40" t="s">
        <v>489</v>
      </c>
      <c r="E130" s="33"/>
      <c r="F130" s="41">
        <f>'6º Medição'!M130</f>
        <v>0</v>
      </c>
      <c r="G130" s="41"/>
      <c r="H130" s="41">
        <f>G130+'REAJUSTE BM 07'!H130</f>
        <v>0</v>
      </c>
      <c r="I130" s="42">
        <f>ROUND('6º Medição'!I130*0.0717,2)</f>
        <v>0</v>
      </c>
      <c r="J130" s="42">
        <f>'6º Medição'!J130*0.0717</f>
        <v>0</v>
      </c>
      <c r="K130" s="42"/>
      <c r="L130" s="42">
        <f t="shared" si="6"/>
        <v>0</v>
      </c>
      <c r="M130" s="79">
        <f t="shared" si="7"/>
        <v>0</v>
      </c>
      <c r="N130" s="84">
        <f t="shared" si="8"/>
        <v>0</v>
      </c>
      <c r="O130" s="84">
        <f t="shared" si="9"/>
        <v>0</v>
      </c>
    </row>
    <row r="131" spans="1:15" s="4" customFormat="1" ht="15">
      <c r="A131" s="33"/>
      <c r="B131" s="33"/>
      <c r="C131" s="33"/>
      <c r="D131" s="48" t="s">
        <v>139</v>
      </c>
      <c r="E131" s="33"/>
      <c r="F131" s="41">
        <f>'6º Medição'!M131</f>
        <v>0</v>
      </c>
      <c r="G131" s="41"/>
      <c r="H131" s="41">
        <f>G131+'REAJUSTE BM 07'!H131</f>
        <v>0</v>
      </c>
      <c r="I131" s="42">
        <f>ROUND('6º Medição'!I131*0.0717,2)</f>
        <v>0</v>
      </c>
      <c r="J131" s="42">
        <f>'6º Medição'!J131*0.0717</f>
        <v>0</v>
      </c>
      <c r="K131" s="42"/>
      <c r="L131" s="42">
        <f t="shared" si="6"/>
        <v>0</v>
      </c>
      <c r="M131" s="79">
        <f t="shared" si="7"/>
        <v>0</v>
      </c>
      <c r="N131" s="84">
        <f t="shared" si="8"/>
        <v>0</v>
      </c>
      <c r="O131" s="84">
        <f t="shared" si="9"/>
        <v>0</v>
      </c>
    </row>
    <row r="132" spans="1:15" s="4" customFormat="1" ht="108">
      <c r="A132" s="33" t="s">
        <v>5</v>
      </c>
      <c r="B132" s="33" t="s">
        <v>284</v>
      </c>
      <c r="C132" s="33" t="s">
        <v>285</v>
      </c>
      <c r="D132" s="40" t="s">
        <v>286</v>
      </c>
      <c r="E132" s="33" t="s">
        <v>11</v>
      </c>
      <c r="F132" s="41">
        <f>'6º Medição'!M132</f>
        <v>1</v>
      </c>
      <c r="G132" s="41"/>
      <c r="H132" s="41">
        <f>G132+'REAJUSTE BM 07'!H132</f>
        <v>0</v>
      </c>
      <c r="I132" s="42">
        <f>ROUND('6º Medição'!I132*0.0717,2)</f>
        <v>13.22</v>
      </c>
      <c r="J132" s="42">
        <f>'6º Medição'!J132*0.0717</f>
        <v>17.184338999999998</v>
      </c>
      <c r="K132" s="42">
        <f t="shared" si="5"/>
        <v>0</v>
      </c>
      <c r="L132" s="42">
        <f t="shared" si="6"/>
        <v>0</v>
      </c>
      <c r="M132" s="79">
        <f t="shared" si="7"/>
        <v>1</v>
      </c>
      <c r="N132" s="84">
        <f t="shared" si="8"/>
        <v>17.184338999999998</v>
      </c>
      <c r="O132" s="84">
        <f t="shared" si="9"/>
        <v>17.184338999999998</v>
      </c>
    </row>
    <row r="133" spans="1:15" s="4" customFormat="1" ht="36">
      <c r="A133" s="33" t="s">
        <v>5</v>
      </c>
      <c r="B133" s="33" t="s">
        <v>140</v>
      </c>
      <c r="C133" s="33" t="s">
        <v>400</v>
      </c>
      <c r="D133" s="40" t="s">
        <v>141</v>
      </c>
      <c r="E133" s="33" t="s">
        <v>11</v>
      </c>
      <c r="F133" s="41">
        <f>'6º Medição'!M133</f>
        <v>1</v>
      </c>
      <c r="G133" s="41"/>
      <c r="H133" s="41">
        <f>G133+'REAJUSTE BM 07'!H133</f>
        <v>0</v>
      </c>
      <c r="I133" s="42">
        <f>ROUND('6º Medição'!I133*0.0717,2)</f>
        <v>8.07</v>
      </c>
      <c r="J133" s="42">
        <f>'6º Medição'!J133*0.0717</f>
        <v>10.493295</v>
      </c>
      <c r="K133" s="42">
        <f t="shared" si="5"/>
        <v>0</v>
      </c>
      <c r="L133" s="42">
        <f t="shared" si="6"/>
        <v>0</v>
      </c>
      <c r="M133" s="79">
        <f t="shared" si="7"/>
        <v>1</v>
      </c>
      <c r="N133" s="84">
        <f t="shared" si="8"/>
        <v>10.493295</v>
      </c>
      <c r="O133" s="84">
        <f t="shared" si="9"/>
        <v>10.493295</v>
      </c>
    </row>
    <row r="134" spans="1:15" s="4" customFormat="1" ht="36">
      <c r="A134" s="33" t="s">
        <v>5</v>
      </c>
      <c r="B134" s="33" t="s">
        <v>142</v>
      </c>
      <c r="C134" s="33" t="s">
        <v>401</v>
      </c>
      <c r="D134" s="40" t="s">
        <v>143</v>
      </c>
      <c r="E134" s="33" t="s">
        <v>11</v>
      </c>
      <c r="F134" s="41">
        <f>'6º Medição'!M134</f>
        <v>1</v>
      </c>
      <c r="G134" s="41"/>
      <c r="H134" s="41">
        <f>G134+'REAJUSTE BM 07'!H134</f>
        <v>0</v>
      </c>
      <c r="I134" s="42">
        <f>ROUND('6º Medição'!I134*0.0717,2)</f>
        <v>7.37</v>
      </c>
      <c r="J134" s="42">
        <f>'6º Medição'!J134*0.0717</f>
        <v>9.579837000000001</v>
      </c>
      <c r="K134" s="42">
        <f t="shared" si="5"/>
        <v>0</v>
      </c>
      <c r="L134" s="42">
        <f t="shared" si="6"/>
        <v>0</v>
      </c>
      <c r="M134" s="79">
        <f t="shared" si="7"/>
        <v>1</v>
      </c>
      <c r="N134" s="84">
        <f t="shared" si="8"/>
        <v>9.579837000000001</v>
      </c>
      <c r="O134" s="84">
        <f t="shared" si="9"/>
        <v>9.579837000000001</v>
      </c>
    </row>
    <row r="135" spans="1:15" s="4" customFormat="1" ht="36">
      <c r="A135" s="33" t="s">
        <v>460</v>
      </c>
      <c r="B135" s="33" t="s">
        <v>481</v>
      </c>
      <c r="C135" s="33" t="s">
        <v>402</v>
      </c>
      <c r="D135" s="40" t="s">
        <v>482</v>
      </c>
      <c r="E135" s="33" t="s">
        <v>11</v>
      </c>
      <c r="F135" s="41">
        <f>'6º Medição'!M135</f>
        <v>1</v>
      </c>
      <c r="G135" s="41"/>
      <c r="H135" s="41">
        <f>G135+'REAJUSTE BM 07'!H135</f>
        <v>0</v>
      </c>
      <c r="I135" s="42">
        <f>ROUND('6º Medição'!I135*0.0717,2)</f>
        <v>7.47</v>
      </c>
      <c r="J135" s="42">
        <f>'6º Medição'!J135*0.0717</f>
        <v>9.704595</v>
      </c>
      <c r="K135" s="42">
        <f t="shared" si="5"/>
        <v>0</v>
      </c>
      <c r="L135" s="42">
        <f t="shared" si="6"/>
        <v>0</v>
      </c>
      <c r="M135" s="79">
        <f t="shared" si="7"/>
        <v>1</v>
      </c>
      <c r="N135" s="84">
        <f t="shared" si="8"/>
        <v>9.704595</v>
      </c>
      <c r="O135" s="84">
        <f t="shared" si="9"/>
        <v>9.704595</v>
      </c>
    </row>
    <row r="136" spans="1:15" s="4" customFormat="1" ht="15">
      <c r="A136" s="33"/>
      <c r="B136" s="33"/>
      <c r="C136" s="33"/>
      <c r="D136" s="40" t="s">
        <v>489</v>
      </c>
      <c r="E136" s="33"/>
      <c r="F136" s="41">
        <f>'6º Medição'!M136</f>
        <v>0</v>
      </c>
      <c r="G136" s="41"/>
      <c r="H136" s="41">
        <f>G136+'REAJUSTE BM 07'!H136</f>
        <v>0</v>
      </c>
      <c r="I136" s="42">
        <f>ROUND('6º Medição'!I136*0.0717,2)</f>
        <v>0</v>
      </c>
      <c r="J136" s="42">
        <f>'6º Medição'!J136*0.0717</f>
        <v>0</v>
      </c>
      <c r="K136" s="42"/>
      <c r="L136" s="42">
        <f t="shared" si="6"/>
        <v>0</v>
      </c>
      <c r="M136" s="79">
        <f t="shared" si="7"/>
        <v>0</v>
      </c>
      <c r="N136" s="84">
        <f t="shared" si="8"/>
        <v>0</v>
      </c>
      <c r="O136" s="84">
        <f t="shared" si="9"/>
        <v>0</v>
      </c>
    </row>
    <row r="137" spans="1:15" s="2" customFormat="1" ht="15">
      <c r="A137" s="360" t="s">
        <v>144</v>
      </c>
      <c r="B137" s="360"/>
      <c r="C137" s="360"/>
      <c r="D137" s="360"/>
      <c r="E137" s="360"/>
      <c r="F137" s="41">
        <f>'6º Medição'!M137</f>
        <v>0</v>
      </c>
      <c r="G137" s="41"/>
      <c r="H137" s="41">
        <f>G137+'REAJUSTE BM 07'!H137</f>
        <v>0</v>
      </c>
      <c r="I137" s="42">
        <f>ROUND('6º Medição'!I137*0.0717,2)</f>
        <v>0</v>
      </c>
      <c r="J137" s="42">
        <f>'6º Medição'!J137*0.0717</f>
        <v>0</v>
      </c>
      <c r="K137" s="42"/>
      <c r="L137" s="42">
        <f t="shared" si="6"/>
        <v>0</v>
      </c>
      <c r="M137" s="79">
        <f t="shared" si="7"/>
        <v>0</v>
      </c>
      <c r="N137" s="84">
        <f t="shared" si="8"/>
        <v>0</v>
      </c>
      <c r="O137" s="84">
        <f t="shared" si="9"/>
        <v>0</v>
      </c>
    </row>
    <row r="138" spans="1:15" s="2" customFormat="1" ht="108">
      <c r="A138" s="33" t="s">
        <v>5</v>
      </c>
      <c r="B138" s="33" t="s">
        <v>284</v>
      </c>
      <c r="C138" s="33" t="s">
        <v>287</v>
      </c>
      <c r="D138" s="40" t="s">
        <v>286</v>
      </c>
      <c r="E138" s="33" t="s">
        <v>11</v>
      </c>
      <c r="F138" s="41">
        <f>'6º Medição'!M138</f>
        <v>2</v>
      </c>
      <c r="G138" s="41"/>
      <c r="H138" s="41">
        <f>G138+'REAJUSTE BM 07'!H138</f>
        <v>0</v>
      </c>
      <c r="I138" s="42">
        <f>ROUND('6º Medição'!I138*0.0717,2)</f>
        <v>13.22</v>
      </c>
      <c r="J138" s="42">
        <f>'6º Medição'!J138*0.0717</f>
        <v>17.184338999999998</v>
      </c>
      <c r="K138" s="42">
        <f t="shared" si="5"/>
        <v>0</v>
      </c>
      <c r="L138" s="42">
        <f t="shared" si="6"/>
        <v>0</v>
      </c>
      <c r="M138" s="79">
        <f t="shared" si="7"/>
        <v>2</v>
      </c>
      <c r="N138" s="84">
        <f t="shared" si="8"/>
        <v>17.184338999999998</v>
      </c>
      <c r="O138" s="84">
        <f t="shared" si="9"/>
        <v>34.368677999999996</v>
      </c>
    </row>
    <row r="139" spans="1:15" s="4" customFormat="1" ht="24">
      <c r="A139" s="33" t="s">
        <v>31</v>
      </c>
      <c r="B139" s="33">
        <v>20</v>
      </c>
      <c r="C139" s="33" t="s">
        <v>403</v>
      </c>
      <c r="D139" s="40" t="s">
        <v>145</v>
      </c>
      <c r="E139" s="33" t="s">
        <v>11</v>
      </c>
      <c r="F139" s="41">
        <f>'6º Medição'!M139</f>
        <v>2</v>
      </c>
      <c r="G139" s="41"/>
      <c r="H139" s="41">
        <f>G139+'REAJUSTE BM 07'!H139</f>
        <v>0</v>
      </c>
      <c r="I139" s="42">
        <f>ROUND('6º Medição'!I139*0.0717,2)</f>
        <v>2.09</v>
      </c>
      <c r="J139" s="42">
        <f>'6º Medição'!J139*0.0717</f>
        <v>2.711694</v>
      </c>
      <c r="K139" s="42">
        <f t="shared" si="5"/>
        <v>0</v>
      </c>
      <c r="L139" s="42">
        <f t="shared" si="6"/>
        <v>0</v>
      </c>
      <c r="M139" s="79">
        <f t="shared" si="7"/>
        <v>2</v>
      </c>
      <c r="N139" s="84">
        <f t="shared" si="8"/>
        <v>2.711694</v>
      </c>
      <c r="O139" s="84">
        <f t="shared" si="9"/>
        <v>5.423388</v>
      </c>
    </row>
    <row r="140" spans="1:15" s="4" customFormat="1" ht="36">
      <c r="A140" s="33" t="s">
        <v>460</v>
      </c>
      <c r="B140" s="33" t="s">
        <v>481</v>
      </c>
      <c r="C140" s="33" t="s">
        <v>404</v>
      </c>
      <c r="D140" s="40" t="s">
        <v>482</v>
      </c>
      <c r="E140" s="33" t="s">
        <v>11</v>
      </c>
      <c r="F140" s="41">
        <f>'6º Medição'!M140</f>
        <v>3</v>
      </c>
      <c r="G140" s="41"/>
      <c r="H140" s="41">
        <f>G140+'REAJUSTE BM 07'!H140</f>
        <v>0</v>
      </c>
      <c r="I140" s="42">
        <f>ROUND('6º Medição'!I140*0.0717,2)</f>
        <v>7.47</v>
      </c>
      <c r="J140" s="42">
        <f>'6º Medição'!J140*0.0717</f>
        <v>9.704595</v>
      </c>
      <c r="K140" s="42">
        <f t="shared" si="5"/>
        <v>0</v>
      </c>
      <c r="L140" s="42">
        <f t="shared" si="6"/>
        <v>0</v>
      </c>
      <c r="M140" s="79">
        <f t="shared" si="7"/>
        <v>3</v>
      </c>
      <c r="N140" s="84">
        <f t="shared" si="8"/>
        <v>9.704595</v>
      </c>
      <c r="O140" s="84">
        <f t="shared" si="9"/>
        <v>29.113785</v>
      </c>
    </row>
    <row r="141" spans="1:15" s="2" customFormat="1" ht="36">
      <c r="A141" s="33" t="s">
        <v>5</v>
      </c>
      <c r="B141" s="33" t="s">
        <v>142</v>
      </c>
      <c r="C141" s="33" t="s">
        <v>405</v>
      </c>
      <c r="D141" s="40" t="s">
        <v>146</v>
      </c>
      <c r="E141" s="33" t="s">
        <v>11</v>
      </c>
      <c r="F141" s="41">
        <f>'6º Medição'!M141</f>
        <v>2</v>
      </c>
      <c r="G141" s="41"/>
      <c r="H141" s="41">
        <f>G141+'REAJUSTE BM 07'!H141</f>
        <v>0</v>
      </c>
      <c r="I141" s="42">
        <f>ROUND('6º Medição'!I141*0.0717,2)</f>
        <v>4.56</v>
      </c>
      <c r="J141" s="42">
        <f>'6º Medição'!J141*0.0717</f>
        <v>5.926005</v>
      </c>
      <c r="K141" s="42">
        <f t="shared" si="5"/>
        <v>0</v>
      </c>
      <c r="L141" s="42">
        <f t="shared" si="6"/>
        <v>0</v>
      </c>
      <c r="M141" s="79">
        <f t="shared" si="7"/>
        <v>2</v>
      </c>
      <c r="N141" s="84">
        <f t="shared" si="8"/>
        <v>5.926005</v>
      </c>
      <c r="O141" s="84">
        <f t="shared" si="9"/>
        <v>11.85201</v>
      </c>
    </row>
    <row r="142" spans="1:15" s="2" customFormat="1" ht="36">
      <c r="A142" s="33" t="s">
        <v>5</v>
      </c>
      <c r="B142" s="33" t="s">
        <v>147</v>
      </c>
      <c r="C142" s="33" t="s">
        <v>406</v>
      </c>
      <c r="D142" s="40" t="s">
        <v>148</v>
      </c>
      <c r="E142" s="33" t="s">
        <v>11</v>
      </c>
      <c r="F142" s="41">
        <f>'6º Medição'!M142</f>
        <v>10</v>
      </c>
      <c r="G142" s="41"/>
      <c r="H142" s="41">
        <f>G142+'REAJUSTE BM 07'!H142</f>
        <v>0</v>
      </c>
      <c r="I142" s="42">
        <f>ROUND('6º Medição'!I142*0.0717,2)</f>
        <v>1.4</v>
      </c>
      <c r="J142" s="42">
        <f>'6º Medição'!J142*0.0717</f>
        <v>1.815444</v>
      </c>
      <c r="K142" s="42">
        <f t="shared" si="5"/>
        <v>0</v>
      </c>
      <c r="L142" s="42">
        <f t="shared" si="6"/>
        <v>0</v>
      </c>
      <c r="M142" s="79">
        <f t="shared" si="7"/>
        <v>10</v>
      </c>
      <c r="N142" s="84">
        <f t="shared" si="8"/>
        <v>1.815444</v>
      </c>
      <c r="O142" s="84">
        <f t="shared" si="9"/>
        <v>18.15444</v>
      </c>
    </row>
    <row r="143" spans="1:15" s="2" customFormat="1" ht="36">
      <c r="A143" s="33" t="s">
        <v>5</v>
      </c>
      <c r="B143" s="33" t="s">
        <v>150</v>
      </c>
      <c r="C143" s="33" t="s">
        <v>407</v>
      </c>
      <c r="D143" s="40" t="s">
        <v>151</v>
      </c>
      <c r="E143" s="33" t="s">
        <v>11</v>
      </c>
      <c r="F143" s="41">
        <f>'6º Medição'!M143</f>
        <v>10</v>
      </c>
      <c r="G143" s="41"/>
      <c r="H143" s="41">
        <f>G143+'REAJUSTE BM 07'!H143</f>
        <v>0</v>
      </c>
      <c r="I143" s="42">
        <f>ROUND('6º Medição'!I143*0.0717,2)</f>
        <v>1.61</v>
      </c>
      <c r="J143" s="42">
        <f>'6º Medição'!J143*0.0717</f>
        <v>2.089338</v>
      </c>
      <c r="K143" s="42">
        <f t="shared" si="5"/>
        <v>0</v>
      </c>
      <c r="L143" s="42">
        <f t="shared" si="6"/>
        <v>0</v>
      </c>
      <c r="M143" s="79">
        <f t="shared" si="7"/>
        <v>10</v>
      </c>
      <c r="N143" s="84">
        <f t="shared" si="8"/>
        <v>2.089338</v>
      </c>
      <c r="O143" s="84">
        <f t="shared" si="9"/>
        <v>20.89338</v>
      </c>
    </row>
    <row r="144" spans="1:15" s="2" customFormat="1" ht="24">
      <c r="A144" s="33" t="s">
        <v>5</v>
      </c>
      <c r="B144" s="33" t="s">
        <v>152</v>
      </c>
      <c r="C144" s="33" t="s">
        <v>408</v>
      </c>
      <c r="D144" s="40" t="s">
        <v>153</v>
      </c>
      <c r="E144" s="33" t="s">
        <v>11</v>
      </c>
      <c r="F144" s="41">
        <f>'6º Medição'!M144</f>
        <v>5</v>
      </c>
      <c r="G144" s="41"/>
      <c r="H144" s="41">
        <f>G144+'REAJUSTE BM 07'!H144</f>
        <v>0</v>
      </c>
      <c r="I144" s="42">
        <f>ROUND('6º Medição'!I144*0.0717,2)</f>
        <v>2.86</v>
      </c>
      <c r="J144" s="42">
        <f>'6º Medição'!J144*0.0717</f>
        <v>3.3684659999999997</v>
      </c>
      <c r="K144" s="42">
        <f aca="true" t="shared" si="10" ref="K144:K207">J144*G144</f>
        <v>0</v>
      </c>
      <c r="L144" s="42">
        <f aca="true" t="shared" si="11" ref="L144:L207">H144*J144</f>
        <v>0</v>
      </c>
      <c r="M144" s="79">
        <f aca="true" t="shared" si="12" ref="M144:M207">F144-H144</f>
        <v>5</v>
      </c>
      <c r="N144" s="84">
        <f aca="true" t="shared" si="13" ref="N144:N207">J144</f>
        <v>3.3684659999999997</v>
      </c>
      <c r="O144" s="84">
        <f aca="true" t="shared" si="14" ref="O144:O207">M144*N144</f>
        <v>16.842329999999997</v>
      </c>
    </row>
    <row r="145" spans="1:15" s="2" customFormat="1" ht="15">
      <c r="A145" s="33"/>
      <c r="B145" s="33"/>
      <c r="C145" s="33"/>
      <c r="D145" s="40"/>
      <c r="E145" s="33"/>
      <c r="F145" s="41">
        <f>'6º Medição'!M145</f>
        <v>0</v>
      </c>
      <c r="G145" s="41"/>
      <c r="H145" s="41">
        <f>G145+'REAJUSTE BM 07'!H145</f>
        <v>0</v>
      </c>
      <c r="I145" s="42">
        <f>ROUND('6º Medição'!I145*0.0717,2)</f>
        <v>0</v>
      </c>
      <c r="J145" s="42">
        <f>'6º Medição'!J145*0.0717</f>
        <v>0</v>
      </c>
      <c r="K145" s="42"/>
      <c r="L145" s="42">
        <f t="shared" si="11"/>
        <v>0</v>
      </c>
      <c r="M145" s="79">
        <f t="shared" si="12"/>
        <v>0</v>
      </c>
      <c r="N145" s="84">
        <f t="shared" si="13"/>
        <v>0</v>
      </c>
      <c r="O145" s="84">
        <f t="shared" si="14"/>
        <v>0</v>
      </c>
    </row>
    <row r="146" spans="1:15" s="2" customFormat="1" ht="30" customHeight="1">
      <c r="A146" s="33"/>
      <c r="B146" s="33"/>
      <c r="C146" s="33"/>
      <c r="D146" s="48" t="s">
        <v>155</v>
      </c>
      <c r="E146" s="33"/>
      <c r="F146" s="41">
        <f>'6º Medição'!M146</f>
        <v>0</v>
      </c>
      <c r="G146" s="41"/>
      <c r="H146" s="41">
        <f>G146+'REAJUSTE BM 07'!H146</f>
        <v>0</v>
      </c>
      <c r="I146" s="42">
        <f>ROUND('6º Medição'!I146*0.0717,2)</f>
        <v>0</v>
      </c>
      <c r="J146" s="42">
        <f>'6º Medição'!J146*0.0717</f>
        <v>0</v>
      </c>
      <c r="K146" s="42"/>
      <c r="L146" s="42">
        <f t="shared" si="11"/>
        <v>0</v>
      </c>
      <c r="M146" s="79">
        <f t="shared" si="12"/>
        <v>0</v>
      </c>
      <c r="N146" s="84">
        <f t="shared" si="13"/>
        <v>0</v>
      </c>
      <c r="O146" s="84">
        <f t="shared" si="14"/>
        <v>0</v>
      </c>
    </row>
    <row r="147" spans="1:15" s="4" customFormat="1" ht="24">
      <c r="A147" s="33" t="s">
        <v>460</v>
      </c>
      <c r="B147" s="33" t="s">
        <v>484</v>
      </c>
      <c r="C147" s="33" t="s">
        <v>409</v>
      </c>
      <c r="D147" s="40" t="s">
        <v>156</v>
      </c>
      <c r="E147" s="33" t="s">
        <v>11</v>
      </c>
      <c r="F147" s="41">
        <f>'6º Medição'!M147</f>
        <v>12</v>
      </c>
      <c r="G147" s="41"/>
      <c r="H147" s="41">
        <f>G147+'REAJUSTE BM 07'!H147</f>
        <v>0</v>
      </c>
      <c r="I147" s="42">
        <f>ROUND('6º Medição'!I147*0.0717,2)</f>
        <v>4.25</v>
      </c>
      <c r="J147" s="42">
        <f>'6º Medição'!J147*0.0717</f>
        <v>5.52807</v>
      </c>
      <c r="K147" s="42">
        <f t="shared" si="10"/>
        <v>0</v>
      </c>
      <c r="L147" s="42">
        <f t="shared" si="11"/>
        <v>0</v>
      </c>
      <c r="M147" s="79">
        <f t="shared" si="12"/>
        <v>12</v>
      </c>
      <c r="N147" s="84">
        <f t="shared" si="13"/>
        <v>5.52807</v>
      </c>
      <c r="O147" s="84">
        <f t="shared" si="14"/>
        <v>66.33684</v>
      </c>
    </row>
    <row r="148" spans="1:15" s="4" customFormat="1" ht="36">
      <c r="A148" s="33" t="s">
        <v>460</v>
      </c>
      <c r="B148" s="33" t="s">
        <v>483</v>
      </c>
      <c r="C148" s="33" t="s">
        <v>410</v>
      </c>
      <c r="D148" s="40" t="s">
        <v>158</v>
      </c>
      <c r="E148" s="33" t="s">
        <v>121</v>
      </c>
      <c r="F148" s="41">
        <f>'6º Medição'!M148</f>
        <v>12</v>
      </c>
      <c r="G148" s="41"/>
      <c r="H148" s="41">
        <f>G148+'REAJUSTE BM 07'!H148</f>
        <v>0</v>
      </c>
      <c r="I148" s="42">
        <f>ROUND('6º Medição'!I148*0.0717,2)</f>
        <v>4.62</v>
      </c>
      <c r="J148" s="42">
        <f>'6º Medição'!J148*0.0717</f>
        <v>5.999856</v>
      </c>
      <c r="K148" s="42">
        <f t="shared" si="10"/>
        <v>0</v>
      </c>
      <c r="L148" s="42">
        <f t="shared" si="11"/>
        <v>0</v>
      </c>
      <c r="M148" s="79">
        <f t="shared" si="12"/>
        <v>12</v>
      </c>
      <c r="N148" s="84">
        <f t="shared" si="13"/>
        <v>5.999856</v>
      </c>
      <c r="O148" s="84">
        <f t="shared" si="14"/>
        <v>71.998272</v>
      </c>
    </row>
    <row r="149" spans="1:15" s="4" customFormat="1" ht="36">
      <c r="A149" s="33" t="s">
        <v>460</v>
      </c>
      <c r="B149" s="33" t="s">
        <v>486</v>
      </c>
      <c r="C149" s="33" t="s">
        <v>288</v>
      </c>
      <c r="D149" s="40" t="s">
        <v>289</v>
      </c>
      <c r="E149" s="33" t="s">
        <v>121</v>
      </c>
      <c r="F149" s="41">
        <f>'6º Medição'!M149</f>
        <v>12</v>
      </c>
      <c r="G149" s="41"/>
      <c r="H149" s="41">
        <f>G149+'REAJUSTE BM 07'!H149</f>
        <v>0</v>
      </c>
      <c r="I149" s="42">
        <f>ROUND('6º Medição'!I149*0.0717,2)</f>
        <v>0.92</v>
      </c>
      <c r="J149" s="42">
        <f>'6º Medição'!J149*0.0717</f>
        <v>1.194522</v>
      </c>
      <c r="K149" s="42">
        <f t="shared" si="10"/>
        <v>0</v>
      </c>
      <c r="L149" s="42">
        <f t="shared" si="11"/>
        <v>0</v>
      </c>
      <c r="M149" s="79">
        <f t="shared" si="12"/>
        <v>12</v>
      </c>
      <c r="N149" s="84">
        <f t="shared" si="13"/>
        <v>1.194522</v>
      </c>
      <c r="O149" s="84">
        <f t="shared" si="14"/>
        <v>14.334264000000001</v>
      </c>
    </row>
    <row r="150" spans="1:15" s="4" customFormat="1" ht="24">
      <c r="A150" s="33" t="s">
        <v>460</v>
      </c>
      <c r="B150" s="33" t="s">
        <v>485</v>
      </c>
      <c r="C150" s="33" t="s">
        <v>411</v>
      </c>
      <c r="D150" s="40" t="s">
        <v>159</v>
      </c>
      <c r="E150" s="33" t="s">
        <v>121</v>
      </c>
      <c r="F150" s="41">
        <f>'6º Medição'!M150</f>
        <v>9</v>
      </c>
      <c r="G150" s="41"/>
      <c r="H150" s="41">
        <f>G150+'REAJUSTE BM 07'!H150</f>
        <v>0</v>
      </c>
      <c r="I150" s="42">
        <f>ROUND('6º Medição'!I150*0.0717,2)</f>
        <v>4.26</v>
      </c>
      <c r="J150" s="42">
        <f>'6º Medição'!J150*0.0717</f>
        <v>5.543127</v>
      </c>
      <c r="K150" s="42">
        <f t="shared" si="10"/>
        <v>0</v>
      </c>
      <c r="L150" s="42">
        <f t="shared" si="11"/>
        <v>0</v>
      </c>
      <c r="M150" s="79">
        <f t="shared" si="12"/>
        <v>9</v>
      </c>
      <c r="N150" s="84">
        <f t="shared" si="13"/>
        <v>5.543127</v>
      </c>
      <c r="O150" s="84">
        <f t="shared" si="14"/>
        <v>49.888143</v>
      </c>
    </row>
    <row r="151" spans="1:15" s="4" customFormat="1" ht="48">
      <c r="A151" s="33" t="s">
        <v>460</v>
      </c>
      <c r="B151" s="33" t="s">
        <v>487</v>
      </c>
      <c r="C151" s="33" t="s">
        <v>290</v>
      </c>
      <c r="D151" s="40" t="s">
        <v>291</v>
      </c>
      <c r="E151" s="33" t="s">
        <v>11</v>
      </c>
      <c r="F151" s="41">
        <f>'6º Medição'!M151</f>
        <v>1</v>
      </c>
      <c r="G151" s="41"/>
      <c r="H151" s="41">
        <f>G151+'REAJUSTE BM 07'!H151</f>
        <v>0</v>
      </c>
      <c r="I151" s="42">
        <f>ROUND('6º Medição'!I151*0.0717,2)</f>
        <v>163.71</v>
      </c>
      <c r="J151" s="42">
        <f>'6º Medição'!J151*0.0717</f>
        <v>212.829261</v>
      </c>
      <c r="K151" s="42">
        <f t="shared" si="10"/>
        <v>0</v>
      </c>
      <c r="L151" s="42">
        <f t="shared" si="11"/>
        <v>0</v>
      </c>
      <c r="M151" s="79">
        <f t="shared" si="12"/>
        <v>1</v>
      </c>
      <c r="N151" s="84">
        <f t="shared" si="13"/>
        <v>212.829261</v>
      </c>
      <c r="O151" s="84">
        <f t="shared" si="14"/>
        <v>212.829261</v>
      </c>
    </row>
    <row r="152" spans="1:15" s="4" customFormat="1" ht="24">
      <c r="A152" s="33" t="s">
        <v>31</v>
      </c>
      <c r="B152" s="33">
        <v>162</v>
      </c>
      <c r="C152" s="33" t="s">
        <v>412</v>
      </c>
      <c r="D152" s="40" t="s">
        <v>161</v>
      </c>
      <c r="E152" s="33" t="s">
        <v>11</v>
      </c>
      <c r="F152" s="41">
        <f>'6º Medição'!M152</f>
        <v>1</v>
      </c>
      <c r="G152" s="41"/>
      <c r="H152" s="41">
        <f>G152+'REAJUSTE BM 07'!H152</f>
        <v>0</v>
      </c>
      <c r="I152" s="42">
        <f>ROUND('6º Medição'!I152*0.0717,2)</f>
        <v>65.34</v>
      </c>
      <c r="J152" s="42">
        <f>'6º Medição'!J152*0.0717</f>
        <v>84.945141</v>
      </c>
      <c r="K152" s="42">
        <f t="shared" si="10"/>
        <v>0</v>
      </c>
      <c r="L152" s="42">
        <f t="shared" si="11"/>
        <v>0</v>
      </c>
      <c r="M152" s="79">
        <f t="shared" si="12"/>
        <v>1</v>
      </c>
      <c r="N152" s="84">
        <f t="shared" si="13"/>
        <v>84.945141</v>
      </c>
      <c r="O152" s="84">
        <f t="shared" si="14"/>
        <v>84.945141</v>
      </c>
    </row>
    <row r="153" spans="1:15" s="4" customFormat="1" ht="24">
      <c r="A153" s="33" t="s">
        <v>31</v>
      </c>
      <c r="B153" s="33">
        <v>176</v>
      </c>
      <c r="C153" s="33" t="s">
        <v>413</v>
      </c>
      <c r="D153" s="40" t="s">
        <v>162</v>
      </c>
      <c r="E153" s="33" t="s">
        <v>11</v>
      </c>
      <c r="F153" s="41">
        <f>'6º Medição'!M153</f>
        <v>1</v>
      </c>
      <c r="G153" s="41"/>
      <c r="H153" s="41">
        <f>G153+'REAJUSTE BM 07'!H153</f>
        <v>0</v>
      </c>
      <c r="I153" s="42">
        <f>ROUND('6º Medição'!I153*0.0717,2)</f>
        <v>65.34</v>
      </c>
      <c r="J153" s="42">
        <f>'6º Medição'!J153*0.0717</f>
        <v>84.945141</v>
      </c>
      <c r="K153" s="42">
        <f t="shared" si="10"/>
        <v>0</v>
      </c>
      <c r="L153" s="42">
        <f t="shared" si="11"/>
        <v>0</v>
      </c>
      <c r="M153" s="79">
        <f t="shared" si="12"/>
        <v>1</v>
      </c>
      <c r="N153" s="84">
        <f t="shared" si="13"/>
        <v>84.945141</v>
      </c>
      <c r="O153" s="84">
        <f t="shared" si="14"/>
        <v>84.945141</v>
      </c>
    </row>
    <row r="154" spans="1:15" s="4" customFormat="1" ht="24">
      <c r="A154" s="33" t="s">
        <v>460</v>
      </c>
      <c r="B154" s="33" t="s">
        <v>488</v>
      </c>
      <c r="C154" s="33" t="s">
        <v>414</v>
      </c>
      <c r="D154" s="40" t="s">
        <v>163</v>
      </c>
      <c r="E154" s="33" t="s">
        <v>11</v>
      </c>
      <c r="F154" s="41">
        <f>'6º Medição'!M154</f>
        <v>2</v>
      </c>
      <c r="G154" s="41"/>
      <c r="H154" s="41">
        <f>G154+'REAJUSTE BM 07'!H154</f>
        <v>0</v>
      </c>
      <c r="I154" s="42">
        <f>ROUND('6º Medição'!I154*0.0717,2)</f>
        <v>0.6</v>
      </c>
      <c r="J154" s="42">
        <f>'6º Medição'!J154*0.0717</f>
        <v>0.777945</v>
      </c>
      <c r="K154" s="42">
        <f t="shared" si="10"/>
        <v>0</v>
      </c>
      <c r="L154" s="42">
        <f t="shared" si="11"/>
        <v>0</v>
      </c>
      <c r="M154" s="79">
        <f t="shared" si="12"/>
        <v>2</v>
      </c>
      <c r="N154" s="84">
        <f t="shared" si="13"/>
        <v>0.777945</v>
      </c>
      <c r="O154" s="84">
        <f t="shared" si="14"/>
        <v>1.55589</v>
      </c>
    </row>
    <row r="155" spans="1:15" s="4" customFormat="1" ht="36">
      <c r="A155" s="33" t="s">
        <v>460</v>
      </c>
      <c r="B155" s="33" t="s">
        <v>483</v>
      </c>
      <c r="C155" s="33" t="s">
        <v>415</v>
      </c>
      <c r="D155" s="40" t="s">
        <v>164</v>
      </c>
      <c r="E155" s="33" t="s">
        <v>121</v>
      </c>
      <c r="F155" s="41">
        <f>'6º Medição'!M155</f>
        <v>2</v>
      </c>
      <c r="G155" s="41"/>
      <c r="H155" s="41">
        <f>G155+'REAJUSTE BM 07'!H155</f>
        <v>0</v>
      </c>
      <c r="I155" s="42">
        <f>ROUND('6º Medição'!I155*0.0717,2)</f>
        <v>3.63</v>
      </c>
      <c r="J155" s="42">
        <f>'6º Medição'!J155*0.0717</f>
        <v>4.7157089999999995</v>
      </c>
      <c r="K155" s="42">
        <f t="shared" si="10"/>
        <v>0</v>
      </c>
      <c r="L155" s="42">
        <f t="shared" si="11"/>
        <v>0</v>
      </c>
      <c r="M155" s="79">
        <f t="shared" si="12"/>
        <v>2</v>
      </c>
      <c r="N155" s="84">
        <f t="shared" si="13"/>
        <v>4.7157089999999995</v>
      </c>
      <c r="O155" s="84">
        <f t="shared" si="14"/>
        <v>9.431417999999999</v>
      </c>
    </row>
    <row r="156" spans="1:15" s="2" customFormat="1" ht="24">
      <c r="A156" s="33" t="s">
        <v>5</v>
      </c>
      <c r="B156" s="33">
        <v>73749</v>
      </c>
      <c r="C156" s="33" t="s">
        <v>416</v>
      </c>
      <c r="D156" s="40" t="s">
        <v>165</v>
      </c>
      <c r="E156" s="33" t="s">
        <v>11</v>
      </c>
      <c r="F156" s="41">
        <f>'6º Medição'!M156</f>
        <v>1</v>
      </c>
      <c r="G156" s="41"/>
      <c r="H156" s="41">
        <f>G156+'REAJUSTE BM 07'!H156</f>
        <v>0</v>
      </c>
      <c r="I156" s="42">
        <f>ROUND('6º Medição'!I156*0.0717,2)</f>
        <v>8.65</v>
      </c>
      <c r="J156" s="42">
        <f>'6º Medição'!J156*0.0717</f>
        <v>11.246862</v>
      </c>
      <c r="K156" s="42">
        <f t="shared" si="10"/>
        <v>0</v>
      </c>
      <c r="L156" s="42">
        <f t="shared" si="11"/>
        <v>0</v>
      </c>
      <c r="M156" s="79">
        <f t="shared" si="12"/>
        <v>1</v>
      </c>
      <c r="N156" s="84">
        <f t="shared" si="13"/>
        <v>11.246862</v>
      </c>
      <c r="O156" s="84">
        <f t="shared" si="14"/>
        <v>11.246862</v>
      </c>
    </row>
    <row r="157" spans="1:15" s="2" customFormat="1" ht="48">
      <c r="A157" s="33" t="s">
        <v>5</v>
      </c>
      <c r="B157" s="33" t="s">
        <v>458</v>
      </c>
      <c r="C157" s="33" t="s">
        <v>292</v>
      </c>
      <c r="D157" s="40" t="s">
        <v>293</v>
      </c>
      <c r="E157" s="33" t="s">
        <v>11</v>
      </c>
      <c r="F157" s="41">
        <f>'6º Medição'!M157</f>
        <v>3</v>
      </c>
      <c r="G157" s="41"/>
      <c r="H157" s="41">
        <f>G157+'REAJUSTE BM 07'!H157</f>
        <v>0</v>
      </c>
      <c r="I157" s="42">
        <f>ROUND('6º Medição'!I157*0.0717,2)</f>
        <v>9.75</v>
      </c>
      <c r="J157" s="42">
        <f>'6º Medição'!J157*0.0717</f>
        <v>12.672258000000001</v>
      </c>
      <c r="K157" s="42">
        <f t="shared" si="10"/>
        <v>0</v>
      </c>
      <c r="L157" s="42">
        <f t="shared" si="11"/>
        <v>0</v>
      </c>
      <c r="M157" s="79">
        <f t="shared" si="12"/>
        <v>3</v>
      </c>
      <c r="N157" s="84">
        <f t="shared" si="13"/>
        <v>12.672258000000001</v>
      </c>
      <c r="O157" s="84">
        <f t="shared" si="14"/>
        <v>38.016774000000005</v>
      </c>
    </row>
    <row r="158" spans="1:15" s="2" customFormat="1" ht="15">
      <c r="A158" s="33"/>
      <c r="B158" s="33"/>
      <c r="C158" s="33"/>
      <c r="D158" s="40"/>
      <c r="E158" s="33"/>
      <c r="F158" s="41">
        <f>'6º Medição'!M158</f>
        <v>0</v>
      </c>
      <c r="G158" s="41"/>
      <c r="H158" s="41">
        <f>G158+'REAJUSTE BM 07'!H158</f>
        <v>0</v>
      </c>
      <c r="I158" s="42">
        <f>ROUND('6º Medição'!I158*0.0717,2)</f>
        <v>0</v>
      </c>
      <c r="J158" s="42">
        <f>'6º Medição'!J158*0.0717</f>
        <v>0</v>
      </c>
      <c r="K158" s="42"/>
      <c r="L158" s="42">
        <f t="shared" si="11"/>
        <v>0</v>
      </c>
      <c r="M158" s="79">
        <f t="shared" si="12"/>
        <v>0</v>
      </c>
      <c r="N158" s="84">
        <f t="shared" si="13"/>
        <v>0</v>
      </c>
      <c r="O158" s="84">
        <f t="shared" si="14"/>
        <v>0</v>
      </c>
    </row>
    <row r="159" spans="1:15" s="2" customFormat="1" ht="15">
      <c r="A159" s="34"/>
      <c r="B159" s="34"/>
      <c r="C159" s="43">
        <v>10</v>
      </c>
      <c r="D159" s="44" t="s">
        <v>166</v>
      </c>
      <c r="E159" s="34"/>
      <c r="F159" s="41">
        <f>'6º Medição'!M159</f>
        <v>0</v>
      </c>
      <c r="G159" s="45"/>
      <c r="H159" s="41">
        <f>G159+'REAJUSTE BM 07'!H159</f>
        <v>0</v>
      </c>
      <c r="I159" s="42">
        <f>ROUND('6º Medição'!I159*0.0717,2)</f>
        <v>0</v>
      </c>
      <c r="J159" s="42">
        <f>'6º Medição'!J159*0.0717</f>
        <v>0</v>
      </c>
      <c r="K159" s="42"/>
      <c r="L159" s="42">
        <f t="shared" si="11"/>
        <v>0</v>
      </c>
      <c r="M159" s="79">
        <f t="shared" si="12"/>
        <v>0</v>
      </c>
      <c r="N159" s="84">
        <f t="shared" si="13"/>
        <v>0</v>
      </c>
      <c r="O159" s="84">
        <f t="shared" si="14"/>
        <v>0</v>
      </c>
    </row>
    <row r="160" spans="1:15" s="2" customFormat="1" ht="15">
      <c r="A160" s="34"/>
      <c r="B160" s="34"/>
      <c r="C160" s="37"/>
      <c r="D160" s="44" t="s">
        <v>167</v>
      </c>
      <c r="E160" s="34"/>
      <c r="F160" s="41">
        <f>'6º Medição'!M160</f>
        <v>0</v>
      </c>
      <c r="G160" s="45"/>
      <c r="H160" s="41">
        <f>G160+'REAJUSTE BM 07'!H160</f>
        <v>0</v>
      </c>
      <c r="I160" s="42">
        <f>ROUND('6º Medição'!I160*0.0717,2)</f>
        <v>0</v>
      </c>
      <c r="J160" s="42">
        <f>'6º Medição'!J160*0.0717</f>
        <v>0</v>
      </c>
      <c r="K160" s="42"/>
      <c r="L160" s="42">
        <f t="shared" si="11"/>
        <v>0</v>
      </c>
      <c r="M160" s="79">
        <f t="shared" si="12"/>
        <v>0</v>
      </c>
      <c r="N160" s="84">
        <f t="shared" si="13"/>
        <v>0</v>
      </c>
      <c r="O160" s="84">
        <f t="shared" si="14"/>
        <v>0</v>
      </c>
    </row>
    <row r="161" spans="1:15" s="2" customFormat="1" ht="60">
      <c r="A161" s="33" t="s">
        <v>5</v>
      </c>
      <c r="B161" s="33">
        <v>6021</v>
      </c>
      <c r="C161" s="33" t="s">
        <v>417</v>
      </c>
      <c r="D161" s="40" t="s">
        <v>294</v>
      </c>
      <c r="E161" s="33" t="s">
        <v>11</v>
      </c>
      <c r="F161" s="41">
        <f>'6º Medição'!M161</f>
        <v>3</v>
      </c>
      <c r="G161" s="41"/>
      <c r="H161" s="41">
        <f>G161+'REAJUSTE BM 07'!H161</f>
        <v>0</v>
      </c>
      <c r="I161" s="42">
        <f>ROUND('6º Medição'!I161*0.0717,2)</f>
        <v>9.16</v>
      </c>
      <c r="J161" s="42">
        <f>'6º Medição'!J161*0.0717</f>
        <v>11.911521</v>
      </c>
      <c r="K161" s="42">
        <f t="shared" si="10"/>
        <v>0</v>
      </c>
      <c r="L161" s="42">
        <f t="shared" si="11"/>
        <v>0</v>
      </c>
      <c r="M161" s="79">
        <f t="shared" si="12"/>
        <v>3</v>
      </c>
      <c r="N161" s="84">
        <f t="shared" si="13"/>
        <v>11.911521</v>
      </c>
      <c r="O161" s="84">
        <f t="shared" si="14"/>
        <v>35.734563</v>
      </c>
    </row>
    <row r="162" spans="1:15" s="2" customFormat="1" ht="60">
      <c r="A162" s="33" t="s">
        <v>460</v>
      </c>
      <c r="B162" s="33" t="s">
        <v>490</v>
      </c>
      <c r="C162" s="33" t="s">
        <v>418</v>
      </c>
      <c r="D162" s="40" t="s">
        <v>295</v>
      </c>
      <c r="E162" s="33" t="s">
        <v>11</v>
      </c>
      <c r="F162" s="41">
        <f>'6º Medição'!M162</f>
        <v>4</v>
      </c>
      <c r="G162" s="41"/>
      <c r="H162" s="41">
        <f>G162+'REAJUSTE BM 07'!H162</f>
        <v>0</v>
      </c>
      <c r="I162" s="42">
        <f>ROUND('6º Medição'!I162*0.0717,2)</f>
        <v>21.81</v>
      </c>
      <c r="J162" s="42">
        <f>'6º Medição'!J162*0.0717</f>
        <v>28.353765</v>
      </c>
      <c r="K162" s="42">
        <f t="shared" si="10"/>
        <v>0</v>
      </c>
      <c r="L162" s="42">
        <f t="shared" si="11"/>
        <v>0</v>
      </c>
      <c r="M162" s="79">
        <f t="shared" si="12"/>
        <v>4</v>
      </c>
      <c r="N162" s="84">
        <f t="shared" si="13"/>
        <v>28.353765</v>
      </c>
      <c r="O162" s="84">
        <f t="shared" si="14"/>
        <v>113.41506</v>
      </c>
    </row>
    <row r="163" spans="1:15" s="2" customFormat="1" ht="24">
      <c r="A163" s="33" t="s">
        <v>460</v>
      </c>
      <c r="B163" s="33" t="s">
        <v>491</v>
      </c>
      <c r="C163" s="33" t="s">
        <v>419</v>
      </c>
      <c r="D163" s="40" t="s">
        <v>168</v>
      </c>
      <c r="E163" s="33" t="s">
        <v>11</v>
      </c>
      <c r="F163" s="41">
        <f>'6º Medição'!M163</f>
        <v>7</v>
      </c>
      <c r="G163" s="41"/>
      <c r="H163" s="41">
        <f>G163+'REAJUSTE BM 07'!H163</f>
        <v>0</v>
      </c>
      <c r="I163" s="42">
        <f>ROUND('6º Medição'!I163*0.0717,2)</f>
        <v>2.82</v>
      </c>
      <c r="J163" s="42">
        <f>'6º Medição'!J163*0.0717</f>
        <v>3.670323</v>
      </c>
      <c r="K163" s="42">
        <f t="shared" si="10"/>
        <v>0</v>
      </c>
      <c r="L163" s="42">
        <f t="shared" si="11"/>
        <v>0</v>
      </c>
      <c r="M163" s="79">
        <f t="shared" si="12"/>
        <v>7</v>
      </c>
      <c r="N163" s="84">
        <f t="shared" si="13"/>
        <v>3.670323</v>
      </c>
      <c r="O163" s="84">
        <f t="shared" si="14"/>
        <v>25.692261</v>
      </c>
    </row>
    <row r="164" spans="1:15" s="2" customFormat="1" ht="60">
      <c r="A164" s="33" t="s">
        <v>5</v>
      </c>
      <c r="B164" s="33" t="s">
        <v>170</v>
      </c>
      <c r="C164" s="33" t="s">
        <v>420</v>
      </c>
      <c r="D164" s="40" t="s">
        <v>296</v>
      </c>
      <c r="E164" s="33" t="s">
        <v>11</v>
      </c>
      <c r="F164" s="41">
        <f>'6º Medição'!M164</f>
        <v>17</v>
      </c>
      <c r="G164" s="41"/>
      <c r="H164" s="41">
        <f>G164+'REAJUSTE BM 07'!H164</f>
        <v>0</v>
      </c>
      <c r="I164" s="42">
        <f>ROUND('6º Medição'!I164*0.0717,2)</f>
        <v>5.99</v>
      </c>
      <c r="J164" s="42">
        <f>'6º Medição'!J164*0.0717</f>
        <v>7.783035</v>
      </c>
      <c r="K164" s="42">
        <f t="shared" si="10"/>
        <v>0</v>
      </c>
      <c r="L164" s="42">
        <f t="shared" si="11"/>
        <v>0</v>
      </c>
      <c r="M164" s="79">
        <f t="shared" si="12"/>
        <v>17</v>
      </c>
      <c r="N164" s="84">
        <f t="shared" si="13"/>
        <v>7.783035</v>
      </c>
      <c r="O164" s="84">
        <f t="shared" si="14"/>
        <v>132.311595</v>
      </c>
    </row>
    <row r="165" spans="1:15" s="2" customFormat="1" ht="36">
      <c r="A165" s="33" t="s">
        <v>460</v>
      </c>
      <c r="B165" s="33" t="s">
        <v>492</v>
      </c>
      <c r="C165" s="33" t="s">
        <v>421</v>
      </c>
      <c r="D165" s="40" t="s">
        <v>171</v>
      </c>
      <c r="E165" s="33" t="s">
        <v>11</v>
      </c>
      <c r="F165" s="41">
        <f>'6º Medição'!M165</f>
        <v>1</v>
      </c>
      <c r="G165" s="41"/>
      <c r="H165" s="41">
        <f>G165+'REAJUSTE BM 07'!H165</f>
        <v>0</v>
      </c>
      <c r="I165" s="42">
        <f>ROUND('6º Medição'!I165*0.0717,2)</f>
        <v>143.46</v>
      </c>
      <c r="J165" s="42">
        <f>'6º Medição'!J165*0.0717</f>
        <v>186.49241700000002</v>
      </c>
      <c r="K165" s="42">
        <f t="shared" si="10"/>
        <v>0</v>
      </c>
      <c r="L165" s="42">
        <f t="shared" si="11"/>
        <v>0</v>
      </c>
      <c r="M165" s="79">
        <f t="shared" si="12"/>
        <v>1</v>
      </c>
      <c r="N165" s="84">
        <f t="shared" si="13"/>
        <v>186.49241700000002</v>
      </c>
      <c r="O165" s="84">
        <f t="shared" si="14"/>
        <v>186.49241700000002</v>
      </c>
    </row>
    <row r="166" spans="1:15" s="2" customFormat="1" ht="72">
      <c r="A166" s="33" t="s">
        <v>5</v>
      </c>
      <c r="B166" s="33" t="s">
        <v>172</v>
      </c>
      <c r="C166" s="33" t="s">
        <v>422</v>
      </c>
      <c r="D166" s="40" t="s">
        <v>298</v>
      </c>
      <c r="E166" s="33" t="s">
        <v>11</v>
      </c>
      <c r="F166" s="41">
        <f>'6º Medição'!M166</f>
        <v>1</v>
      </c>
      <c r="G166" s="41"/>
      <c r="H166" s="41">
        <f>G166+'REAJUSTE BM 07'!H166</f>
        <v>0</v>
      </c>
      <c r="I166" s="42">
        <f>ROUND('6º Medição'!I166*0.0717,2)</f>
        <v>17.23</v>
      </c>
      <c r="J166" s="42">
        <f>'6º Medição'!J166*0.0717</f>
        <v>22.398363</v>
      </c>
      <c r="K166" s="42">
        <f t="shared" si="10"/>
        <v>0</v>
      </c>
      <c r="L166" s="42">
        <f t="shared" si="11"/>
        <v>0</v>
      </c>
      <c r="M166" s="79">
        <f t="shared" si="12"/>
        <v>1</v>
      </c>
      <c r="N166" s="84">
        <f t="shared" si="13"/>
        <v>22.398363</v>
      </c>
      <c r="O166" s="84">
        <f t="shared" si="14"/>
        <v>22.398363</v>
      </c>
    </row>
    <row r="167" spans="1:15" s="2" customFormat="1" ht="24">
      <c r="A167" s="33" t="s">
        <v>460</v>
      </c>
      <c r="B167" s="33" t="s">
        <v>493</v>
      </c>
      <c r="C167" s="33" t="s">
        <v>423</v>
      </c>
      <c r="D167" s="40" t="s">
        <v>173</v>
      </c>
      <c r="E167" s="33" t="s">
        <v>11</v>
      </c>
      <c r="F167" s="41">
        <f>'6º Medição'!M167</f>
        <v>1</v>
      </c>
      <c r="G167" s="41"/>
      <c r="H167" s="41">
        <f>G167+'REAJUSTE BM 07'!H167</f>
        <v>0</v>
      </c>
      <c r="I167" s="42">
        <f>ROUND('6º Medição'!I167*0.0717,2)</f>
        <v>70.85</v>
      </c>
      <c r="J167" s="42">
        <f>'6º Medição'!J167*0.0717</f>
        <v>92.10582</v>
      </c>
      <c r="K167" s="42">
        <f t="shared" si="10"/>
        <v>0</v>
      </c>
      <c r="L167" s="42">
        <f t="shared" si="11"/>
        <v>0</v>
      </c>
      <c r="M167" s="79">
        <f t="shared" si="12"/>
        <v>1</v>
      </c>
      <c r="N167" s="84">
        <f t="shared" si="13"/>
        <v>92.10582</v>
      </c>
      <c r="O167" s="84">
        <f t="shared" si="14"/>
        <v>92.10582</v>
      </c>
    </row>
    <row r="168" spans="1:15" s="2" customFormat="1" ht="48">
      <c r="A168" s="33" t="s">
        <v>460</v>
      </c>
      <c r="B168" s="33" t="s">
        <v>494</v>
      </c>
      <c r="C168" s="33" t="s">
        <v>424</v>
      </c>
      <c r="D168" s="40" t="s">
        <v>299</v>
      </c>
      <c r="E168" s="33" t="s">
        <v>35</v>
      </c>
      <c r="F168" s="41">
        <f>'6º Medição'!M168</f>
        <v>15.25</v>
      </c>
      <c r="G168" s="41"/>
      <c r="H168" s="41">
        <f>G168+'REAJUSTE BM 07'!H168</f>
        <v>0</v>
      </c>
      <c r="I168" s="42">
        <f>ROUND('6º Medição'!I168*0.0717,2)</f>
        <v>114.53</v>
      </c>
      <c r="J168" s="42">
        <f>'6º Medição'!J168*0.0717</f>
        <v>148.887201</v>
      </c>
      <c r="K168" s="42">
        <f t="shared" si="10"/>
        <v>0</v>
      </c>
      <c r="L168" s="42">
        <f t="shared" si="11"/>
        <v>0</v>
      </c>
      <c r="M168" s="79">
        <f t="shared" si="12"/>
        <v>15.25</v>
      </c>
      <c r="N168" s="84">
        <f t="shared" si="13"/>
        <v>148.887201</v>
      </c>
      <c r="O168" s="84">
        <f t="shared" si="14"/>
        <v>2270.52981525</v>
      </c>
    </row>
    <row r="169" spans="1:15" s="2" customFormat="1" ht="24">
      <c r="A169" s="33" t="s">
        <v>460</v>
      </c>
      <c r="B169" s="33" t="s">
        <v>494</v>
      </c>
      <c r="C169" s="33" t="s">
        <v>425</v>
      </c>
      <c r="D169" s="40" t="s">
        <v>174</v>
      </c>
      <c r="E169" s="33" t="s">
        <v>35</v>
      </c>
      <c r="F169" s="41">
        <f>'6º Medição'!M169</f>
        <v>2.35</v>
      </c>
      <c r="G169" s="41"/>
      <c r="H169" s="41">
        <f>G169+'REAJUSTE BM 07'!H169</f>
        <v>0</v>
      </c>
      <c r="I169" s="42">
        <f>ROUND('6º Medição'!I169*0.0717,2)</f>
        <v>114.62</v>
      </c>
      <c r="J169" s="42">
        <f>'6º Medição'!J169*0.0717</f>
        <v>149.005506</v>
      </c>
      <c r="K169" s="42">
        <f t="shared" si="10"/>
        <v>0</v>
      </c>
      <c r="L169" s="42">
        <f t="shared" si="11"/>
        <v>0</v>
      </c>
      <c r="M169" s="79">
        <f t="shared" si="12"/>
        <v>2.35</v>
      </c>
      <c r="N169" s="84">
        <f t="shared" si="13"/>
        <v>149.005506</v>
      </c>
      <c r="O169" s="84">
        <f t="shared" si="14"/>
        <v>350.1629391</v>
      </c>
    </row>
    <row r="170" spans="1:15" s="2" customFormat="1" ht="24">
      <c r="A170" s="33" t="s">
        <v>460</v>
      </c>
      <c r="B170" s="33" t="s">
        <v>495</v>
      </c>
      <c r="C170" s="33" t="s">
        <v>426</v>
      </c>
      <c r="D170" s="40" t="s">
        <v>176</v>
      </c>
      <c r="E170" s="33" t="s">
        <v>35</v>
      </c>
      <c r="F170" s="41">
        <f>'6º Medição'!M170</f>
        <v>21.6</v>
      </c>
      <c r="G170" s="41"/>
      <c r="H170" s="41">
        <f>G170+'REAJUSTE BM 07'!H170</f>
        <v>0</v>
      </c>
      <c r="I170" s="42">
        <f>ROUND('6º Medição'!I170*0.0717,2)</f>
        <v>8.65</v>
      </c>
      <c r="J170" s="42">
        <f>'6º Medição'!J170*0.0717</f>
        <v>11.246862</v>
      </c>
      <c r="K170" s="42">
        <f t="shared" si="10"/>
        <v>0</v>
      </c>
      <c r="L170" s="42">
        <f t="shared" si="11"/>
        <v>0</v>
      </c>
      <c r="M170" s="79">
        <f t="shared" si="12"/>
        <v>21.6</v>
      </c>
      <c r="N170" s="84">
        <f t="shared" si="13"/>
        <v>11.246862</v>
      </c>
      <c r="O170" s="84">
        <f t="shared" si="14"/>
        <v>242.93221920000002</v>
      </c>
    </row>
    <row r="171" spans="1:15" s="4" customFormat="1" ht="15">
      <c r="A171" s="33" t="s">
        <v>31</v>
      </c>
      <c r="B171" s="33">
        <v>95</v>
      </c>
      <c r="C171" s="33" t="s">
        <v>427</v>
      </c>
      <c r="D171" s="40" t="s">
        <v>178</v>
      </c>
      <c r="E171" s="33" t="s">
        <v>11</v>
      </c>
      <c r="F171" s="41">
        <f>'6º Medição'!M171</f>
        <v>1</v>
      </c>
      <c r="G171" s="41"/>
      <c r="H171" s="41">
        <f>G171+'REAJUSTE BM 07'!H171</f>
        <v>0</v>
      </c>
      <c r="I171" s="42">
        <f>ROUND('6º Medição'!I171*0.0717,2)</f>
        <v>21.81</v>
      </c>
      <c r="J171" s="42">
        <f>'6º Medição'!J171*0.0717</f>
        <v>28.353765</v>
      </c>
      <c r="K171" s="42">
        <f t="shared" si="10"/>
        <v>0</v>
      </c>
      <c r="L171" s="42">
        <f t="shared" si="11"/>
        <v>0</v>
      </c>
      <c r="M171" s="79">
        <f t="shared" si="12"/>
        <v>1</v>
      </c>
      <c r="N171" s="84">
        <f t="shared" si="13"/>
        <v>28.353765</v>
      </c>
      <c r="O171" s="84">
        <f t="shared" si="14"/>
        <v>28.353765</v>
      </c>
    </row>
    <row r="172" spans="1:15" s="4" customFormat="1" ht="48">
      <c r="A172" s="33" t="s">
        <v>31</v>
      </c>
      <c r="B172" s="33">
        <v>54</v>
      </c>
      <c r="C172" s="33" t="s">
        <v>428</v>
      </c>
      <c r="D172" s="40" t="s">
        <v>301</v>
      </c>
      <c r="E172" s="33" t="s">
        <v>11</v>
      </c>
      <c r="F172" s="41">
        <f>'6º Medição'!M172</f>
        <v>17</v>
      </c>
      <c r="G172" s="41"/>
      <c r="H172" s="41">
        <f>G172+'REAJUSTE BM 07'!H172</f>
        <v>0</v>
      </c>
      <c r="I172" s="42">
        <f>ROUND('6º Medição'!I172*0.0717,2)</f>
        <v>17.59</v>
      </c>
      <c r="J172" s="42">
        <f>'6º Medição'!J172*0.0717</f>
        <v>22.873017</v>
      </c>
      <c r="K172" s="42">
        <f t="shared" si="10"/>
        <v>0</v>
      </c>
      <c r="L172" s="42">
        <f t="shared" si="11"/>
        <v>0</v>
      </c>
      <c r="M172" s="79">
        <f t="shared" si="12"/>
        <v>17</v>
      </c>
      <c r="N172" s="84">
        <f t="shared" si="13"/>
        <v>22.873017</v>
      </c>
      <c r="O172" s="84">
        <f t="shared" si="14"/>
        <v>388.841289</v>
      </c>
    </row>
    <row r="173" spans="1:15" s="2" customFormat="1" ht="24">
      <c r="A173" s="33" t="s">
        <v>5</v>
      </c>
      <c r="B173" s="33" t="s">
        <v>179</v>
      </c>
      <c r="C173" s="33" t="s">
        <v>429</v>
      </c>
      <c r="D173" s="40" t="s">
        <v>180</v>
      </c>
      <c r="E173" s="33" t="s">
        <v>11</v>
      </c>
      <c r="F173" s="41">
        <f>'6º Medição'!M173</f>
        <v>5</v>
      </c>
      <c r="G173" s="41"/>
      <c r="H173" s="41">
        <f>G173+'REAJUSTE BM 07'!H173</f>
        <v>0</v>
      </c>
      <c r="I173" s="42">
        <f>ROUND('6º Medição'!I173*0.0717,2)</f>
        <v>4.24</v>
      </c>
      <c r="J173" s="42">
        <f>'6º Medição'!J173*0.0717</f>
        <v>5.517315</v>
      </c>
      <c r="K173" s="42">
        <f t="shared" si="10"/>
        <v>0</v>
      </c>
      <c r="L173" s="42">
        <f t="shared" si="11"/>
        <v>0</v>
      </c>
      <c r="M173" s="79">
        <f t="shared" si="12"/>
        <v>5</v>
      </c>
      <c r="N173" s="84">
        <f t="shared" si="13"/>
        <v>5.517315</v>
      </c>
      <c r="O173" s="84">
        <f t="shared" si="14"/>
        <v>27.586575</v>
      </c>
    </row>
    <row r="174" spans="1:15" s="4" customFormat="1" ht="36">
      <c r="A174" s="33" t="s">
        <v>31</v>
      </c>
      <c r="B174" s="33">
        <v>55</v>
      </c>
      <c r="C174" s="33" t="s">
        <v>430</v>
      </c>
      <c r="D174" s="40" t="s">
        <v>181</v>
      </c>
      <c r="E174" s="33" t="s">
        <v>11</v>
      </c>
      <c r="F174" s="41">
        <f>'6º Medição'!M174</f>
        <v>10</v>
      </c>
      <c r="G174" s="41"/>
      <c r="H174" s="41">
        <f>G174+'REAJUSTE BM 07'!H174</f>
        <v>0</v>
      </c>
      <c r="I174" s="42">
        <f>ROUND('6º Medição'!I174*0.0717,2)</f>
        <v>17.59</v>
      </c>
      <c r="J174" s="42">
        <f>'6º Medição'!J174*0.0717</f>
        <v>22.873017</v>
      </c>
      <c r="K174" s="42">
        <f t="shared" si="10"/>
        <v>0</v>
      </c>
      <c r="L174" s="42">
        <f t="shared" si="11"/>
        <v>0</v>
      </c>
      <c r="M174" s="79">
        <f t="shared" si="12"/>
        <v>10</v>
      </c>
      <c r="N174" s="84">
        <f t="shared" si="13"/>
        <v>22.873017</v>
      </c>
      <c r="O174" s="84">
        <f t="shared" si="14"/>
        <v>228.73017000000002</v>
      </c>
    </row>
    <row r="175" spans="1:15" s="4" customFormat="1" ht="24">
      <c r="A175" s="33" t="s">
        <v>5</v>
      </c>
      <c r="B175" s="33">
        <v>9535</v>
      </c>
      <c r="C175" s="33" t="s">
        <v>431</v>
      </c>
      <c r="D175" s="40" t="s">
        <v>182</v>
      </c>
      <c r="E175" s="33" t="s">
        <v>11</v>
      </c>
      <c r="F175" s="41">
        <f>'6º Medição'!M175</f>
        <v>3</v>
      </c>
      <c r="G175" s="41"/>
      <c r="H175" s="41">
        <f>G175+'REAJUSTE BM 07'!H175</f>
        <v>0</v>
      </c>
      <c r="I175" s="42">
        <f>ROUND('6º Medição'!I175*0.0717,2)</f>
        <v>9.16</v>
      </c>
      <c r="J175" s="42">
        <f>'6º Medição'!J175*0.0717</f>
        <v>11.911521</v>
      </c>
      <c r="K175" s="42">
        <f t="shared" si="10"/>
        <v>0</v>
      </c>
      <c r="L175" s="42">
        <f t="shared" si="11"/>
        <v>0</v>
      </c>
      <c r="M175" s="79">
        <f t="shared" si="12"/>
        <v>3</v>
      </c>
      <c r="N175" s="84">
        <f t="shared" si="13"/>
        <v>11.911521</v>
      </c>
      <c r="O175" s="84">
        <f t="shared" si="14"/>
        <v>35.734563</v>
      </c>
    </row>
    <row r="176" spans="1:15" s="2" customFormat="1" ht="15">
      <c r="A176" s="357" t="s">
        <v>188</v>
      </c>
      <c r="B176" s="358"/>
      <c r="C176" s="358"/>
      <c r="D176" s="358"/>
      <c r="E176" s="359"/>
      <c r="F176" s="41">
        <f>'6º Medição'!M176</f>
        <v>0</v>
      </c>
      <c r="G176" s="41"/>
      <c r="H176" s="41">
        <f>G176+'REAJUSTE BM 07'!H176</f>
        <v>0</v>
      </c>
      <c r="I176" s="42">
        <f>ROUND('6º Medição'!I176*0.0717,2)</f>
        <v>0</v>
      </c>
      <c r="J176" s="42">
        <f>'6º Medição'!J176*0.0717</f>
        <v>0</v>
      </c>
      <c r="K176" s="42"/>
      <c r="L176" s="42">
        <f t="shared" si="11"/>
        <v>0</v>
      </c>
      <c r="M176" s="79">
        <f t="shared" si="12"/>
        <v>0</v>
      </c>
      <c r="N176" s="84">
        <f t="shared" si="13"/>
        <v>0</v>
      </c>
      <c r="O176" s="84">
        <f t="shared" si="14"/>
        <v>0</v>
      </c>
    </row>
    <row r="177" spans="1:15" s="2" customFormat="1" ht="24">
      <c r="A177" s="33" t="s">
        <v>5</v>
      </c>
      <c r="B177" s="33" t="s">
        <v>189</v>
      </c>
      <c r="C177" s="33" t="s">
        <v>432</v>
      </c>
      <c r="D177" s="40" t="s">
        <v>190</v>
      </c>
      <c r="E177" s="33" t="s">
        <v>11</v>
      </c>
      <c r="F177" s="41">
        <f>'6º Medição'!M177</f>
        <v>3</v>
      </c>
      <c r="G177" s="41"/>
      <c r="H177" s="41">
        <f>G177+'REAJUSTE BM 07'!H177</f>
        <v>0</v>
      </c>
      <c r="I177" s="42">
        <f>ROUND('6º Medição'!I177*0.0717,2)</f>
        <v>4.09</v>
      </c>
      <c r="J177" s="42">
        <f>'6º Medição'!J177*0.0717</f>
        <v>5.316555</v>
      </c>
      <c r="K177" s="42">
        <f t="shared" si="10"/>
        <v>0</v>
      </c>
      <c r="L177" s="42">
        <f t="shared" si="11"/>
        <v>0</v>
      </c>
      <c r="M177" s="79">
        <f t="shared" si="12"/>
        <v>3</v>
      </c>
      <c r="N177" s="84">
        <f t="shared" si="13"/>
        <v>5.316555</v>
      </c>
      <c r="O177" s="84">
        <f t="shared" si="14"/>
        <v>15.949665</v>
      </c>
    </row>
    <row r="178" spans="1:15" s="2" customFormat="1" ht="36">
      <c r="A178" s="33" t="s">
        <v>5</v>
      </c>
      <c r="B178" s="33">
        <v>40729</v>
      </c>
      <c r="C178" s="33" t="s">
        <v>433</v>
      </c>
      <c r="D178" s="40" t="s">
        <v>191</v>
      </c>
      <c r="E178" s="33" t="s">
        <v>11</v>
      </c>
      <c r="F178" s="41">
        <f>'6º Medição'!M178</f>
        <v>8</v>
      </c>
      <c r="G178" s="41"/>
      <c r="H178" s="41">
        <f>G178+'REAJUSTE BM 07'!H178</f>
        <v>0</v>
      </c>
      <c r="I178" s="42">
        <f>ROUND('6º Medição'!I178*0.0717,2)</f>
        <v>9.58</v>
      </c>
      <c r="J178" s="42">
        <f>'6º Medição'!J178*0.0717</f>
        <v>12.460026000000001</v>
      </c>
      <c r="K178" s="42">
        <f t="shared" si="10"/>
        <v>0</v>
      </c>
      <c r="L178" s="42">
        <f t="shared" si="11"/>
        <v>0</v>
      </c>
      <c r="M178" s="79">
        <f t="shared" si="12"/>
        <v>8</v>
      </c>
      <c r="N178" s="84">
        <f t="shared" si="13"/>
        <v>12.460026000000001</v>
      </c>
      <c r="O178" s="84">
        <f t="shared" si="14"/>
        <v>99.68020800000001</v>
      </c>
    </row>
    <row r="179" spans="1:15" s="2" customFormat="1" ht="24">
      <c r="A179" s="33" t="s">
        <v>5</v>
      </c>
      <c r="B179" s="33" t="s">
        <v>193</v>
      </c>
      <c r="C179" s="33" t="s">
        <v>434</v>
      </c>
      <c r="D179" s="40" t="s">
        <v>194</v>
      </c>
      <c r="E179" s="33" t="s">
        <v>11</v>
      </c>
      <c r="F179" s="41">
        <f>'6º Medição'!M179</f>
        <v>20</v>
      </c>
      <c r="G179" s="41"/>
      <c r="H179" s="41">
        <f>G179+'REAJUSTE BM 07'!H179</f>
        <v>0</v>
      </c>
      <c r="I179" s="42">
        <f>ROUND('6º Medição'!I179*0.0717,2)</f>
        <v>4.79</v>
      </c>
      <c r="J179" s="42">
        <f>'6º Medição'!J179*0.0717</f>
        <v>6.2300130000000005</v>
      </c>
      <c r="K179" s="42">
        <f t="shared" si="10"/>
        <v>0</v>
      </c>
      <c r="L179" s="42">
        <f t="shared" si="11"/>
        <v>0</v>
      </c>
      <c r="M179" s="79">
        <f t="shared" si="12"/>
        <v>20</v>
      </c>
      <c r="N179" s="84">
        <f t="shared" si="13"/>
        <v>6.2300130000000005</v>
      </c>
      <c r="O179" s="84">
        <f t="shared" si="14"/>
        <v>124.60026</v>
      </c>
    </row>
    <row r="180" spans="1:15" s="2" customFormat="1" ht="24">
      <c r="A180" s="33" t="s">
        <v>460</v>
      </c>
      <c r="B180" s="33" t="s">
        <v>496</v>
      </c>
      <c r="C180" s="33" t="s">
        <v>435</v>
      </c>
      <c r="D180" s="40" t="s">
        <v>196</v>
      </c>
      <c r="E180" s="33" t="s">
        <v>11</v>
      </c>
      <c r="F180" s="41">
        <f>'6º Medição'!M180</f>
        <v>2</v>
      </c>
      <c r="G180" s="85"/>
      <c r="H180" s="41">
        <f>G180+'REAJUSTE BM 07'!H180</f>
        <v>2</v>
      </c>
      <c r="I180" s="42">
        <f>ROUND('6º Medição'!I180*0.0717,2)</f>
        <v>142.84</v>
      </c>
      <c r="J180" s="42">
        <f>'6º Medição'!J180*0.0717</f>
        <v>185.68866</v>
      </c>
      <c r="K180" s="42">
        <f t="shared" si="10"/>
        <v>0</v>
      </c>
      <c r="L180" s="42">
        <f t="shared" si="11"/>
        <v>371.37732</v>
      </c>
      <c r="M180" s="79">
        <f t="shared" si="12"/>
        <v>0</v>
      </c>
      <c r="N180" s="84">
        <f t="shared" si="13"/>
        <v>185.68866</v>
      </c>
      <c r="O180" s="84">
        <f t="shared" si="14"/>
        <v>0</v>
      </c>
    </row>
    <row r="181" spans="1:15" s="2" customFormat="1" ht="24">
      <c r="A181" s="33" t="s">
        <v>5</v>
      </c>
      <c r="B181" s="33" t="s">
        <v>183</v>
      </c>
      <c r="C181" s="33" t="s">
        <v>436</v>
      </c>
      <c r="D181" s="40" t="s">
        <v>184</v>
      </c>
      <c r="E181" s="33" t="s">
        <v>11</v>
      </c>
      <c r="F181" s="41">
        <f>'6º Medição'!M181</f>
        <v>1</v>
      </c>
      <c r="G181" s="41"/>
      <c r="H181" s="41">
        <f>G181+'REAJUSTE BM 07'!H181</f>
        <v>0</v>
      </c>
      <c r="I181" s="42">
        <f>ROUND('6º Medição'!I181*0.0717,2)</f>
        <v>2.79</v>
      </c>
      <c r="J181" s="42">
        <f>'6º Medição'!J181*0.0717</f>
        <v>3.6258690000000002</v>
      </c>
      <c r="K181" s="42">
        <f t="shared" si="10"/>
        <v>0</v>
      </c>
      <c r="L181" s="42">
        <f t="shared" si="11"/>
        <v>0</v>
      </c>
      <c r="M181" s="79">
        <f t="shared" si="12"/>
        <v>1</v>
      </c>
      <c r="N181" s="84">
        <f t="shared" si="13"/>
        <v>3.6258690000000002</v>
      </c>
      <c r="O181" s="84">
        <f t="shared" si="14"/>
        <v>3.6258690000000002</v>
      </c>
    </row>
    <row r="182" spans="1:15" s="2" customFormat="1" ht="15">
      <c r="A182" s="33" t="s">
        <v>5</v>
      </c>
      <c r="B182" s="33">
        <v>72618</v>
      </c>
      <c r="C182" s="33" t="s">
        <v>437</v>
      </c>
      <c r="D182" s="40" t="s">
        <v>185</v>
      </c>
      <c r="E182" s="33" t="s">
        <v>11</v>
      </c>
      <c r="F182" s="41">
        <f>'6º Medição'!M182</f>
        <v>1</v>
      </c>
      <c r="G182" s="41"/>
      <c r="H182" s="41">
        <f>G182+'REAJUSTE BM 07'!H182</f>
        <v>0</v>
      </c>
      <c r="I182" s="42">
        <f>ROUND('6º Medição'!I182*0.0717,2)</f>
        <v>0.61</v>
      </c>
      <c r="J182" s="42">
        <f>'6º Medição'!J182*0.0717</f>
        <v>0.789417</v>
      </c>
      <c r="K182" s="42">
        <f t="shared" si="10"/>
        <v>0</v>
      </c>
      <c r="L182" s="42">
        <f t="shared" si="11"/>
        <v>0</v>
      </c>
      <c r="M182" s="79">
        <f t="shared" si="12"/>
        <v>1</v>
      </c>
      <c r="N182" s="84">
        <f t="shared" si="13"/>
        <v>0.789417</v>
      </c>
      <c r="O182" s="84">
        <f t="shared" si="14"/>
        <v>0.789417</v>
      </c>
    </row>
    <row r="183" spans="1:15" s="2" customFormat="1" ht="24">
      <c r="A183" s="33" t="s">
        <v>5</v>
      </c>
      <c r="B183" s="33" t="s">
        <v>186</v>
      </c>
      <c r="C183" s="33" t="s">
        <v>438</v>
      </c>
      <c r="D183" s="40" t="s">
        <v>187</v>
      </c>
      <c r="E183" s="33" t="s">
        <v>11</v>
      </c>
      <c r="F183" s="41">
        <f>'6º Medição'!M183</f>
        <v>2</v>
      </c>
      <c r="G183" s="41"/>
      <c r="H183" s="41">
        <f>G183+'REAJUSTE BM 07'!H183</f>
        <v>0</v>
      </c>
      <c r="I183" s="42">
        <f>ROUND('6º Medição'!I183*0.0717,2)</f>
        <v>2.52</v>
      </c>
      <c r="J183" s="42">
        <f>'6º Medição'!J183*0.0717</f>
        <v>3.278841</v>
      </c>
      <c r="K183" s="42">
        <f t="shared" si="10"/>
        <v>0</v>
      </c>
      <c r="L183" s="42">
        <f t="shared" si="11"/>
        <v>0</v>
      </c>
      <c r="M183" s="79">
        <f t="shared" si="12"/>
        <v>2</v>
      </c>
      <c r="N183" s="84">
        <f t="shared" si="13"/>
        <v>3.278841</v>
      </c>
      <c r="O183" s="84">
        <f t="shared" si="14"/>
        <v>6.557682</v>
      </c>
    </row>
    <row r="184" spans="1:15" s="2" customFormat="1" ht="15">
      <c r="A184" s="33" t="s">
        <v>5</v>
      </c>
      <c r="B184" s="33">
        <v>40777</v>
      </c>
      <c r="C184" s="33" t="s">
        <v>439</v>
      </c>
      <c r="D184" s="40" t="s">
        <v>197</v>
      </c>
      <c r="E184" s="33" t="s">
        <v>11</v>
      </c>
      <c r="F184" s="41">
        <f>'6º Medição'!M184</f>
        <v>11</v>
      </c>
      <c r="G184" s="41"/>
      <c r="H184" s="41">
        <f>G184+'REAJUSTE BM 07'!H184</f>
        <v>0</v>
      </c>
      <c r="I184" s="42">
        <f>ROUND('6º Medição'!I184*0.0717,2)</f>
        <v>1.98</v>
      </c>
      <c r="J184" s="42">
        <f>'6º Medição'!J184*0.0717</f>
        <v>2.576181</v>
      </c>
      <c r="K184" s="42">
        <f t="shared" si="10"/>
        <v>0</v>
      </c>
      <c r="L184" s="42">
        <f t="shared" si="11"/>
        <v>0</v>
      </c>
      <c r="M184" s="79">
        <f t="shared" si="12"/>
        <v>11</v>
      </c>
      <c r="N184" s="84">
        <f t="shared" si="13"/>
        <v>2.576181</v>
      </c>
      <c r="O184" s="84">
        <f t="shared" si="14"/>
        <v>28.337991000000002</v>
      </c>
    </row>
    <row r="185" spans="1:15" s="2" customFormat="1" ht="15">
      <c r="A185" s="357" t="s">
        <v>198</v>
      </c>
      <c r="B185" s="358"/>
      <c r="C185" s="358"/>
      <c r="D185" s="358"/>
      <c r="E185" s="359"/>
      <c r="F185" s="41">
        <f>'6º Medição'!M185</f>
        <v>0</v>
      </c>
      <c r="G185" s="41"/>
      <c r="H185" s="41">
        <f>G185+'REAJUSTE BM 07'!H185</f>
        <v>0</v>
      </c>
      <c r="I185" s="42">
        <f>ROUND('6º Medição'!I185*0.0717,2)</f>
        <v>0</v>
      </c>
      <c r="J185" s="42">
        <f>'6º Medição'!J185*0.0717</f>
        <v>0</v>
      </c>
      <c r="K185" s="42"/>
      <c r="L185" s="42">
        <f t="shared" si="11"/>
        <v>0</v>
      </c>
      <c r="M185" s="79">
        <f t="shared" si="12"/>
        <v>0</v>
      </c>
      <c r="N185" s="84">
        <f t="shared" si="13"/>
        <v>0</v>
      </c>
      <c r="O185" s="84">
        <f t="shared" si="14"/>
        <v>0</v>
      </c>
    </row>
    <row r="186" spans="1:15" s="2" customFormat="1" ht="24">
      <c r="A186" s="33" t="s">
        <v>5</v>
      </c>
      <c r="B186" s="33" t="s">
        <v>199</v>
      </c>
      <c r="C186" s="33" t="s">
        <v>440</v>
      </c>
      <c r="D186" s="40" t="s">
        <v>200</v>
      </c>
      <c r="E186" s="33" t="s">
        <v>121</v>
      </c>
      <c r="F186" s="41">
        <f>'6º Medição'!M186</f>
        <v>38</v>
      </c>
      <c r="G186" s="83">
        <v>38</v>
      </c>
      <c r="H186" s="41">
        <f>G186+'REAJUSTE BM 07'!H186</f>
        <v>38</v>
      </c>
      <c r="I186" s="42">
        <f>ROUND('6º Medição'!I186*0.0717,2)</f>
        <v>3.26</v>
      </c>
      <c r="J186" s="42">
        <f>'6º Medição'!J186*0.0717</f>
        <v>4.238904</v>
      </c>
      <c r="K186" s="42">
        <f t="shared" si="10"/>
        <v>161.078352</v>
      </c>
      <c r="L186" s="42">
        <f t="shared" si="11"/>
        <v>161.078352</v>
      </c>
      <c r="M186" s="79">
        <f t="shared" si="12"/>
        <v>0</v>
      </c>
      <c r="N186" s="84">
        <f t="shared" si="13"/>
        <v>4.238904</v>
      </c>
      <c r="O186" s="84">
        <f t="shared" si="14"/>
        <v>0</v>
      </c>
    </row>
    <row r="187" spans="1:15" s="2" customFormat="1" ht="24">
      <c r="A187" s="33" t="s">
        <v>460</v>
      </c>
      <c r="B187" s="33" t="s">
        <v>502</v>
      </c>
      <c r="C187" s="33" t="s">
        <v>441</v>
      </c>
      <c r="D187" s="40" t="s">
        <v>202</v>
      </c>
      <c r="E187" s="33" t="s">
        <v>11</v>
      </c>
      <c r="F187" s="41">
        <f>'6º Medição'!M187</f>
        <v>8</v>
      </c>
      <c r="G187" s="85"/>
      <c r="H187" s="41">
        <f>G187+'REAJUSTE BM 07'!H187</f>
        <v>8</v>
      </c>
      <c r="I187" s="42">
        <f>ROUND('6º Medição'!I187*0.0717,2)</f>
        <v>4.67</v>
      </c>
      <c r="J187" s="42">
        <f>'6º Medição'!J187*0.0717</f>
        <v>6.0658199999999995</v>
      </c>
      <c r="K187" s="42">
        <f t="shared" si="10"/>
        <v>0</v>
      </c>
      <c r="L187" s="42">
        <f t="shared" si="11"/>
        <v>48.526559999999996</v>
      </c>
      <c r="M187" s="79">
        <f t="shared" si="12"/>
        <v>0</v>
      </c>
      <c r="N187" s="84">
        <f t="shared" si="13"/>
        <v>6.0658199999999995</v>
      </c>
      <c r="O187" s="84">
        <f t="shared" si="14"/>
        <v>0</v>
      </c>
    </row>
    <row r="188" spans="1:15" s="2" customFormat="1" ht="24">
      <c r="A188" s="33" t="s">
        <v>460</v>
      </c>
      <c r="B188" s="33" t="s">
        <v>503</v>
      </c>
      <c r="C188" s="33" t="s">
        <v>442</v>
      </c>
      <c r="D188" s="40" t="s">
        <v>203</v>
      </c>
      <c r="E188" s="33" t="s">
        <v>11</v>
      </c>
      <c r="F188" s="41">
        <f>'6º Medição'!M188</f>
        <v>38</v>
      </c>
      <c r="G188" s="83">
        <v>38</v>
      </c>
      <c r="H188" s="41">
        <f>G188+'REAJUSTE BM 07'!H188</f>
        <v>38</v>
      </c>
      <c r="I188" s="42">
        <f>ROUND('6º Medição'!I188*0.0717,2)</f>
        <v>3.26</v>
      </c>
      <c r="J188" s="42">
        <f>'6º Medição'!J188*0.0717</f>
        <v>4.238904</v>
      </c>
      <c r="K188" s="42">
        <f t="shared" si="10"/>
        <v>161.078352</v>
      </c>
      <c r="L188" s="42">
        <f t="shared" si="11"/>
        <v>161.078352</v>
      </c>
      <c r="M188" s="79">
        <f t="shared" si="12"/>
        <v>0</v>
      </c>
      <c r="N188" s="84">
        <f t="shared" si="13"/>
        <v>4.238904</v>
      </c>
      <c r="O188" s="84">
        <f t="shared" si="14"/>
        <v>0</v>
      </c>
    </row>
    <row r="189" spans="1:15" s="2" customFormat="1" ht="24">
      <c r="A189" s="33" t="s">
        <v>5</v>
      </c>
      <c r="B189" s="33" t="s">
        <v>204</v>
      </c>
      <c r="C189" s="33" t="s">
        <v>443</v>
      </c>
      <c r="D189" s="40" t="s">
        <v>205</v>
      </c>
      <c r="E189" s="33" t="s">
        <v>121</v>
      </c>
      <c r="F189" s="41">
        <f>'6º Medição'!M189</f>
        <v>8</v>
      </c>
      <c r="G189" s="83">
        <v>8</v>
      </c>
      <c r="H189" s="41">
        <f>G189+'REAJUSTE BM 07'!H189</f>
        <v>8</v>
      </c>
      <c r="I189" s="42">
        <f>ROUND('6º Medição'!I189*0.0717,2)</f>
        <v>3.96</v>
      </c>
      <c r="J189" s="42">
        <f>'6º Medição'!J189*0.0717</f>
        <v>5.152362</v>
      </c>
      <c r="K189" s="42">
        <f t="shared" si="10"/>
        <v>41.218896</v>
      </c>
      <c r="L189" s="42">
        <f t="shared" si="11"/>
        <v>41.218896</v>
      </c>
      <c r="M189" s="79">
        <f t="shared" si="12"/>
        <v>0</v>
      </c>
      <c r="N189" s="84">
        <f t="shared" si="13"/>
        <v>5.152362</v>
      </c>
      <c r="O189" s="84">
        <f t="shared" si="14"/>
        <v>0</v>
      </c>
    </row>
    <row r="190" spans="1:15" s="2" customFormat="1" ht="15">
      <c r="A190" s="357" t="s">
        <v>206</v>
      </c>
      <c r="B190" s="358"/>
      <c r="C190" s="358"/>
      <c r="D190" s="358"/>
      <c r="E190" s="359"/>
      <c r="F190" s="41">
        <f>'6º Medição'!M190</f>
        <v>0</v>
      </c>
      <c r="G190" s="41"/>
      <c r="H190" s="41">
        <f>G190+'REAJUSTE BM 07'!H190</f>
        <v>0</v>
      </c>
      <c r="I190" s="42">
        <f>ROUND('6º Medição'!I190*0.0717,2)</f>
        <v>0</v>
      </c>
      <c r="J190" s="42">
        <f>'6º Medição'!J190*0.0717</f>
        <v>0</v>
      </c>
      <c r="K190" s="42"/>
      <c r="L190" s="42">
        <f t="shared" si="11"/>
        <v>0</v>
      </c>
      <c r="M190" s="79">
        <f t="shared" si="12"/>
        <v>0</v>
      </c>
      <c r="N190" s="84">
        <f t="shared" si="13"/>
        <v>0</v>
      </c>
      <c r="O190" s="84">
        <f t="shared" si="14"/>
        <v>0</v>
      </c>
    </row>
    <row r="191" spans="1:15" s="2" customFormat="1" ht="108">
      <c r="A191" s="33" t="s">
        <v>5</v>
      </c>
      <c r="B191" s="33" t="s">
        <v>207</v>
      </c>
      <c r="C191" s="33" t="s">
        <v>444</v>
      </c>
      <c r="D191" s="40" t="s">
        <v>302</v>
      </c>
      <c r="E191" s="33" t="s">
        <v>11</v>
      </c>
      <c r="F191" s="41">
        <f>'6º Medição'!M191</f>
        <v>22</v>
      </c>
      <c r="G191" s="41"/>
      <c r="H191" s="41">
        <f>G191+'REAJUSTE BM 07'!H191</f>
        <v>0</v>
      </c>
      <c r="I191" s="42">
        <f>ROUND('6º Medição'!I191*0.0717,2)</f>
        <v>9.04</v>
      </c>
      <c r="J191" s="42">
        <f>'6º Medição'!J191*0.0717</f>
        <v>11.7588</v>
      </c>
      <c r="K191" s="42">
        <f t="shared" si="10"/>
        <v>0</v>
      </c>
      <c r="L191" s="42">
        <f t="shared" si="11"/>
        <v>0</v>
      </c>
      <c r="M191" s="79">
        <f t="shared" si="12"/>
        <v>22</v>
      </c>
      <c r="N191" s="84">
        <f t="shared" si="13"/>
        <v>11.7588</v>
      </c>
      <c r="O191" s="84">
        <f t="shared" si="14"/>
        <v>258.6936</v>
      </c>
    </row>
    <row r="192" spans="1:15" s="2" customFormat="1" ht="48">
      <c r="A192" s="33" t="s">
        <v>5</v>
      </c>
      <c r="B192" s="33" t="s">
        <v>208</v>
      </c>
      <c r="C192" s="33" t="s">
        <v>445</v>
      </c>
      <c r="D192" s="40" t="s">
        <v>304</v>
      </c>
      <c r="E192" s="33" t="s">
        <v>35</v>
      </c>
      <c r="F192" s="41">
        <f>'6º Medição'!M192</f>
        <v>30.4</v>
      </c>
      <c r="G192" s="41"/>
      <c r="H192" s="41">
        <f>G192+'REAJUSTE BM 07'!H192</f>
        <v>0</v>
      </c>
      <c r="I192" s="42">
        <f>ROUND('6º Medição'!I192*0.0717,2)</f>
        <v>2.56</v>
      </c>
      <c r="J192" s="42">
        <f>'6º Medição'!J192*0.0717</f>
        <v>3.3254460000000003</v>
      </c>
      <c r="K192" s="42">
        <f t="shared" si="10"/>
        <v>0</v>
      </c>
      <c r="L192" s="42">
        <f t="shared" si="11"/>
        <v>0</v>
      </c>
      <c r="M192" s="79">
        <f t="shared" si="12"/>
        <v>30.4</v>
      </c>
      <c r="N192" s="84">
        <f t="shared" si="13"/>
        <v>3.3254460000000003</v>
      </c>
      <c r="O192" s="84">
        <f t="shared" si="14"/>
        <v>101.0935584</v>
      </c>
    </row>
    <row r="193" spans="1:15" s="2" customFormat="1" ht="36">
      <c r="A193" s="33" t="s">
        <v>5</v>
      </c>
      <c r="B193" s="33" t="s">
        <v>209</v>
      </c>
      <c r="C193" s="33" t="s">
        <v>446</v>
      </c>
      <c r="D193" s="40" t="s">
        <v>306</v>
      </c>
      <c r="E193" s="33" t="s">
        <v>35</v>
      </c>
      <c r="F193" s="41">
        <f>'6º Medição'!M193</f>
        <v>186</v>
      </c>
      <c r="G193" s="41"/>
      <c r="H193" s="41">
        <f>G193+'REAJUSTE BM 07'!H193</f>
        <v>0</v>
      </c>
      <c r="I193" s="42">
        <f>ROUND('6º Medição'!I193*0.0717,2)</f>
        <v>2.91</v>
      </c>
      <c r="J193" s="42">
        <f>'6º Medição'!J193*0.0717</f>
        <v>3.782175</v>
      </c>
      <c r="K193" s="42">
        <f t="shared" si="10"/>
        <v>0</v>
      </c>
      <c r="L193" s="42">
        <f t="shared" si="11"/>
        <v>0</v>
      </c>
      <c r="M193" s="79">
        <f t="shared" si="12"/>
        <v>186</v>
      </c>
      <c r="N193" s="84">
        <f t="shared" si="13"/>
        <v>3.782175</v>
      </c>
      <c r="O193" s="84">
        <f t="shared" si="14"/>
        <v>703.48455</v>
      </c>
    </row>
    <row r="194" spans="1:15" s="2" customFormat="1" ht="15">
      <c r="A194" s="61"/>
      <c r="B194" s="38"/>
      <c r="C194" s="38"/>
      <c r="D194" s="62" t="s">
        <v>256</v>
      </c>
      <c r="E194" s="38"/>
      <c r="F194" s="41">
        <f>'6º Medição'!M194</f>
        <v>0</v>
      </c>
      <c r="G194" s="64"/>
      <c r="H194" s="41">
        <f>G194+'REAJUSTE BM 07'!H194</f>
        <v>0</v>
      </c>
      <c r="I194" s="42">
        <f>ROUND('6º Medição'!I194*0.0717,2)</f>
        <v>0</v>
      </c>
      <c r="J194" s="42">
        <f>'6º Medição'!J194*0.0717</f>
        <v>0</v>
      </c>
      <c r="K194" s="42"/>
      <c r="L194" s="42">
        <f t="shared" si="11"/>
        <v>0</v>
      </c>
      <c r="M194" s="79">
        <f t="shared" si="12"/>
        <v>0</v>
      </c>
      <c r="N194" s="84">
        <f t="shared" si="13"/>
        <v>0</v>
      </c>
      <c r="O194" s="84">
        <f t="shared" si="14"/>
        <v>0</v>
      </c>
    </row>
    <row r="195" spans="1:15" s="2" customFormat="1" ht="15" customHeight="1">
      <c r="A195" s="347" t="s">
        <v>316</v>
      </c>
      <c r="B195" s="348"/>
      <c r="C195" s="348"/>
      <c r="D195" s="348"/>
      <c r="E195" s="348"/>
      <c r="F195" s="41">
        <f>'6º Medição'!M195</f>
        <v>0</v>
      </c>
      <c r="G195" s="65"/>
      <c r="H195" s="41">
        <f>G195+'REAJUSTE BM 07'!H195</f>
        <v>0</v>
      </c>
      <c r="I195" s="42">
        <f>ROUND('6º Medição'!I195*0.0717,2)</f>
        <v>0</v>
      </c>
      <c r="J195" s="42">
        <f>'6º Medição'!J195*0.0717</f>
        <v>0</v>
      </c>
      <c r="K195" s="42"/>
      <c r="L195" s="42">
        <f t="shared" si="11"/>
        <v>0</v>
      </c>
      <c r="M195" s="79">
        <f t="shared" si="12"/>
        <v>0</v>
      </c>
      <c r="N195" s="84">
        <f t="shared" si="13"/>
        <v>0</v>
      </c>
      <c r="O195" s="84">
        <f t="shared" si="14"/>
        <v>0</v>
      </c>
    </row>
    <row r="196" spans="1:15" s="2" customFormat="1" ht="24">
      <c r="A196" s="33" t="s">
        <v>460</v>
      </c>
      <c r="B196" s="33" t="s">
        <v>497</v>
      </c>
      <c r="C196" s="33" t="s">
        <v>447</v>
      </c>
      <c r="D196" s="40" t="s">
        <v>210</v>
      </c>
      <c r="E196" s="33" t="s">
        <v>35</v>
      </c>
      <c r="F196" s="41">
        <f>'6º Medição'!M196</f>
        <v>30</v>
      </c>
      <c r="G196" s="41"/>
      <c r="H196" s="41">
        <f>G196+'REAJUSTE BM 07'!H196</f>
        <v>0</v>
      </c>
      <c r="I196" s="42">
        <f>ROUND('6º Medição'!I196*0.0717,2)</f>
        <v>2.42</v>
      </c>
      <c r="J196" s="42">
        <f>'6º Medição'!J196*0.0717</f>
        <v>3.142611</v>
      </c>
      <c r="K196" s="42">
        <f t="shared" si="10"/>
        <v>0</v>
      </c>
      <c r="L196" s="42">
        <f t="shared" si="11"/>
        <v>0</v>
      </c>
      <c r="M196" s="79">
        <f t="shared" si="12"/>
        <v>30</v>
      </c>
      <c r="N196" s="84">
        <f t="shared" si="13"/>
        <v>3.142611</v>
      </c>
      <c r="O196" s="84">
        <f t="shared" si="14"/>
        <v>94.27833</v>
      </c>
    </row>
    <row r="197" spans="1:15" s="2" customFormat="1" ht="24">
      <c r="A197" s="33" t="s">
        <v>5</v>
      </c>
      <c r="B197" s="33" t="s">
        <v>212</v>
      </c>
      <c r="C197" s="33" t="s">
        <v>448</v>
      </c>
      <c r="D197" s="40" t="s">
        <v>213</v>
      </c>
      <c r="E197" s="33" t="s">
        <v>11</v>
      </c>
      <c r="F197" s="41">
        <f>'6º Medição'!M197</f>
        <v>1</v>
      </c>
      <c r="G197" s="41"/>
      <c r="H197" s="41">
        <f>G197+'REAJUSTE BM 07'!H197</f>
        <v>0</v>
      </c>
      <c r="I197" s="42">
        <f>ROUND('6º Medição'!I197*0.0717,2)</f>
        <v>2.68</v>
      </c>
      <c r="J197" s="42">
        <f>'6º Medição'!J197*0.0717</f>
        <v>3.489639</v>
      </c>
      <c r="K197" s="42">
        <f t="shared" si="10"/>
        <v>0</v>
      </c>
      <c r="L197" s="42">
        <f t="shared" si="11"/>
        <v>0</v>
      </c>
      <c r="M197" s="79">
        <f t="shared" si="12"/>
        <v>1</v>
      </c>
      <c r="N197" s="84">
        <f t="shared" si="13"/>
        <v>3.489639</v>
      </c>
      <c r="O197" s="84">
        <f t="shared" si="14"/>
        <v>3.489639</v>
      </c>
    </row>
    <row r="198" spans="1:15" s="4" customFormat="1" ht="24">
      <c r="A198" s="33" t="s">
        <v>31</v>
      </c>
      <c r="B198" s="33">
        <v>121</v>
      </c>
      <c r="C198" s="33" t="s">
        <v>449</v>
      </c>
      <c r="D198" s="40" t="s">
        <v>214</v>
      </c>
      <c r="E198" s="33" t="s">
        <v>11</v>
      </c>
      <c r="F198" s="41">
        <f>'6º Medição'!M198</f>
        <v>14</v>
      </c>
      <c r="G198" s="41"/>
      <c r="H198" s="41">
        <f>G198+'REAJUSTE BM 07'!H198</f>
        <v>0</v>
      </c>
      <c r="I198" s="42">
        <f>ROUND('6º Medição'!I198*0.0717,2)</f>
        <v>79.49</v>
      </c>
      <c r="J198" s="42">
        <f>'6º Medição'!J198*0.0717</f>
        <v>103.331889</v>
      </c>
      <c r="K198" s="42">
        <f t="shared" si="10"/>
        <v>0</v>
      </c>
      <c r="L198" s="42">
        <f t="shared" si="11"/>
        <v>0</v>
      </c>
      <c r="M198" s="79">
        <f t="shared" si="12"/>
        <v>14</v>
      </c>
      <c r="N198" s="84">
        <f t="shared" si="13"/>
        <v>103.331889</v>
      </c>
      <c r="O198" s="84">
        <f t="shared" si="14"/>
        <v>1446.646446</v>
      </c>
    </row>
    <row r="199" spans="1:15" s="4" customFormat="1" ht="24">
      <c r="A199" s="33" t="s">
        <v>31</v>
      </c>
      <c r="B199" s="33">
        <v>123</v>
      </c>
      <c r="C199" s="33" t="s">
        <v>450</v>
      </c>
      <c r="D199" s="40" t="s">
        <v>216</v>
      </c>
      <c r="E199" s="33" t="s">
        <v>11</v>
      </c>
      <c r="F199" s="41">
        <f>'6º Medição'!M199</f>
        <v>2</v>
      </c>
      <c r="G199" s="41"/>
      <c r="H199" s="41">
        <f>G199+'REAJUSTE BM 07'!H199</f>
        <v>0</v>
      </c>
      <c r="I199" s="42">
        <f>ROUND('6º Medição'!I199*0.0717,2)</f>
        <v>79.49</v>
      </c>
      <c r="J199" s="42">
        <f>'6º Medição'!J199*0.0717</f>
        <v>103.331889</v>
      </c>
      <c r="K199" s="42">
        <f t="shared" si="10"/>
        <v>0</v>
      </c>
      <c r="L199" s="42">
        <f t="shared" si="11"/>
        <v>0</v>
      </c>
      <c r="M199" s="79">
        <f t="shared" si="12"/>
        <v>2</v>
      </c>
      <c r="N199" s="84">
        <f t="shared" si="13"/>
        <v>103.331889</v>
      </c>
      <c r="O199" s="84">
        <f t="shared" si="14"/>
        <v>206.663778</v>
      </c>
    </row>
    <row r="200" spans="1:15" s="2" customFormat="1" ht="15">
      <c r="A200" s="33"/>
      <c r="B200" s="33"/>
      <c r="C200" s="33"/>
      <c r="D200" s="40" t="s">
        <v>256</v>
      </c>
      <c r="E200" s="33"/>
      <c r="F200" s="41">
        <f>'6º Medição'!M200</f>
        <v>0</v>
      </c>
      <c r="G200" s="41"/>
      <c r="H200" s="41">
        <f>G200+'REAJUSTE BM 07'!H200</f>
        <v>0</v>
      </c>
      <c r="I200" s="42">
        <f>ROUND('6º Medição'!I200*0.0717,2)</f>
        <v>0</v>
      </c>
      <c r="J200" s="42">
        <f>'6º Medição'!J200*0.0717</f>
        <v>0</v>
      </c>
      <c r="K200" s="42"/>
      <c r="L200" s="42">
        <f t="shared" si="11"/>
        <v>0</v>
      </c>
      <c r="M200" s="79">
        <f t="shared" si="12"/>
        <v>0</v>
      </c>
      <c r="N200" s="84">
        <f t="shared" si="13"/>
        <v>0</v>
      </c>
      <c r="O200" s="84">
        <f t="shared" si="14"/>
        <v>0</v>
      </c>
    </row>
    <row r="201" spans="1:15" s="2" customFormat="1" ht="15" customHeight="1">
      <c r="A201" s="347" t="s">
        <v>315</v>
      </c>
      <c r="B201" s="348"/>
      <c r="C201" s="348"/>
      <c r="D201" s="348"/>
      <c r="E201" s="348"/>
      <c r="F201" s="41">
        <f>'6º Medição'!M201</f>
        <v>0</v>
      </c>
      <c r="G201" s="65"/>
      <c r="H201" s="41">
        <f>G201+'REAJUSTE BM 07'!H201</f>
        <v>0</v>
      </c>
      <c r="I201" s="42">
        <f>ROUND('6º Medição'!I201*0.0717,2)</f>
        <v>0</v>
      </c>
      <c r="J201" s="42">
        <f>'6º Medição'!J201*0.0717</f>
        <v>0</v>
      </c>
      <c r="K201" s="42"/>
      <c r="L201" s="42">
        <f t="shared" si="11"/>
        <v>0</v>
      </c>
      <c r="M201" s="79">
        <f t="shared" si="12"/>
        <v>0</v>
      </c>
      <c r="N201" s="84">
        <f t="shared" si="13"/>
        <v>0</v>
      </c>
      <c r="O201" s="84">
        <f t="shared" si="14"/>
        <v>0</v>
      </c>
    </row>
    <row r="202" spans="1:15" s="2" customFormat="1" ht="84">
      <c r="A202" s="33" t="s">
        <v>460</v>
      </c>
      <c r="B202" s="33" t="s">
        <v>500</v>
      </c>
      <c r="C202" s="33" t="s">
        <v>451</v>
      </c>
      <c r="D202" s="40" t="s">
        <v>308</v>
      </c>
      <c r="E202" s="33" t="s">
        <v>11</v>
      </c>
      <c r="F202" s="41">
        <f>'6º Medição'!M202</f>
        <v>1</v>
      </c>
      <c r="G202" s="41"/>
      <c r="H202" s="41">
        <f>G202+'REAJUSTE BM 07'!H202</f>
        <v>0</v>
      </c>
      <c r="I202" s="42">
        <f>ROUND('6º Medição'!I202*0.0717,2)</f>
        <v>10.41</v>
      </c>
      <c r="J202" s="42">
        <f>'6º Medição'!J202*0.0717</f>
        <v>13.537677</v>
      </c>
      <c r="K202" s="42">
        <f t="shared" si="10"/>
        <v>0</v>
      </c>
      <c r="L202" s="42">
        <f t="shared" si="11"/>
        <v>0</v>
      </c>
      <c r="M202" s="79">
        <f t="shared" si="12"/>
        <v>1</v>
      </c>
      <c r="N202" s="84">
        <f t="shared" si="13"/>
        <v>13.537677</v>
      </c>
      <c r="O202" s="84">
        <f t="shared" si="14"/>
        <v>13.537677</v>
      </c>
    </row>
    <row r="203" spans="1:15" s="2" customFormat="1" ht="60">
      <c r="A203" s="33" t="s">
        <v>460</v>
      </c>
      <c r="B203" s="33" t="s">
        <v>498</v>
      </c>
      <c r="C203" s="33" t="s">
        <v>452</v>
      </c>
      <c r="D203" s="40" t="s">
        <v>309</v>
      </c>
      <c r="E203" s="33" t="s">
        <v>11</v>
      </c>
      <c r="F203" s="41">
        <f>'6º Medição'!M203</f>
        <v>3</v>
      </c>
      <c r="G203" s="41"/>
      <c r="H203" s="41">
        <f>G203+'REAJUSTE BM 07'!H203</f>
        <v>0</v>
      </c>
      <c r="I203" s="42">
        <f>ROUND('6º Medição'!I203*0.0717,2)</f>
        <v>3.04</v>
      </c>
      <c r="J203" s="42">
        <f>'6º Medição'!J203*0.0717</f>
        <v>3.946368</v>
      </c>
      <c r="K203" s="42">
        <f t="shared" si="10"/>
        <v>0</v>
      </c>
      <c r="L203" s="42">
        <f t="shared" si="11"/>
        <v>0</v>
      </c>
      <c r="M203" s="79">
        <f t="shared" si="12"/>
        <v>3</v>
      </c>
      <c r="N203" s="84">
        <f t="shared" si="13"/>
        <v>3.946368</v>
      </c>
      <c r="O203" s="84">
        <f t="shared" si="14"/>
        <v>11.839104</v>
      </c>
    </row>
    <row r="204" spans="1:15" s="2" customFormat="1" ht="60">
      <c r="A204" s="33" t="s">
        <v>460</v>
      </c>
      <c r="B204" s="33" t="s">
        <v>499</v>
      </c>
      <c r="C204" s="33" t="s">
        <v>453</v>
      </c>
      <c r="D204" s="40" t="s">
        <v>310</v>
      </c>
      <c r="E204" s="33" t="s">
        <v>11</v>
      </c>
      <c r="F204" s="41">
        <f>'6º Medição'!M204</f>
        <v>5</v>
      </c>
      <c r="G204" s="41"/>
      <c r="H204" s="41">
        <f>G204+'REAJUSTE BM 07'!H204</f>
        <v>0</v>
      </c>
      <c r="I204" s="42">
        <f>ROUND('6º Medição'!I204*0.0717,2)</f>
        <v>3.14</v>
      </c>
      <c r="J204" s="42">
        <f>'6º Medição'!J204*0.0717</f>
        <v>4.077579</v>
      </c>
      <c r="K204" s="42">
        <f t="shared" si="10"/>
        <v>0</v>
      </c>
      <c r="L204" s="42">
        <f t="shared" si="11"/>
        <v>0</v>
      </c>
      <c r="M204" s="79">
        <f t="shared" si="12"/>
        <v>5</v>
      </c>
      <c r="N204" s="84">
        <f t="shared" si="13"/>
        <v>4.077579</v>
      </c>
      <c r="O204" s="84">
        <f t="shared" si="14"/>
        <v>20.387895</v>
      </c>
    </row>
    <row r="205" spans="1:15" s="2" customFormat="1" ht="72">
      <c r="A205" s="33" t="s">
        <v>460</v>
      </c>
      <c r="B205" s="33" t="s">
        <v>501</v>
      </c>
      <c r="C205" s="33" t="s">
        <v>454</v>
      </c>
      <c r="D205" s="40" t="s">
        <v>311</v>
      </c>
      <c r="E205" s="33" t="s">
        <v>11</v>
      </c>
      <c r="F205" s="41">
        <f>'6º Medição'!M205</f>
        <v>1</v>
      </c>
      <c r="G205" s="41"/>
      <c r="H205" s="41">
        <f>G205+'REAJUSTE BM 07'!H205</f>
        <v>0</v>
      </c>
      <c r="I205" s="42">
        <f>ROUND('6º Medição'!I205*0.0717,2)</f>
        <v>11.69</v>
      </c>
      <c r="J205" s="42">
        <f>'6º Medição'!J205*0.0717</f>
        <v>15.2004</v>
      </c>
      <c r="K205" s="42">
        <f t="shared" si="10"/>
        <v>0</v>
      </c>
      <c r="L205" s="42">
        <f t="shared" si="11"/>
        <v>0</v>
      </c>
      <c r="M205" s="79">
        <f t="shared" si="12"/>
        <v>1</v>
      </c>
      <c r="N205" s="84">
        <f t="shared" si="13"/>
        <v>15.2004</v>
      </c>
      <c r="O205" s="84">
        <f t="shared" si="14"/>
        <v>15.2004</v>
      </c>
    </row>
    <row r="206" spans="1:15" s="4" customFormat="1" ht="72">
      <c r="A206" s="33" t="s">
        <v>460</v>
      </c>
      <c r="B206" s="33" t="s">
        <v>499</v>
      </c>
      <c r="C206" s="33" t="s">
        <v>455</v>
      </c>
      <c r="D206" s="40" t="s">
        <v>312</v>
      </c>
      <c r="E206" s="33" t="s">
        <v>11</v>
      </c>
      <c r="F206" s="41">
        <f>'6º Medição'!M206</f>
        <v>21</v>
      </c>
      <c r="G206" s="41"/>
      <c r="H206" s="41">
        <f>G206+'REAJUSTE BM 07'!H206</f>
        <v>0</v>
      </c>
      <c r="I206" s="42">
        <f>ROUND('6º Medição'!I206*0.0717,2)</f>
        <v>3.04</v>
      </c>
      <c r="J206" s="42">
        <f>'6º Medição'!J206*0.0717</f>
        <v>3.946368</v>
      </c>
      <c r="K206" s="42">
        <f t="shared" si="10"/>
        <v>0</v>
      </c>
      <c r="L206" s="42">
        <f t="shared" si="11"/>
        <v>0</v>
      </c>
      <c r="M206" s="79">
        <f t="shared" si="12"/>
        <v>21</v>
      </c>
      <c r="N206" s="84">
        <f t="shared" si="13"/>
        <v>3.946368</v>
      </c>
      <c r="O206" s="84">
        <f t="shared" si="14"/>
        <v>82.873728</v>
      </c>
    </row>
    <row r="207" spans="1:15" s="4" customFormat="1" ht="72">
      <c r="A207" s="33" t="s">
        <v>460</v>
      </c>
      <c r="B207" s="33" t="s">
        <v>499</v>
      </c>
      <c r="C207" s="33" t="s">
        <v>456</v>
      </c>
      <c r="D207" s="40" t="s">
        <v>314</v>
      </c>
      <c r="E207" s="33" t="s">
        <v>11</v>
      </c>
      <c r="F207" s="41">
        <f>'6º Medição'!M207</f>
        <v>4</v>
      </c>
      <c r="G207" s="41"/>
      <c r="H207" s="41">
        <f>G207+'REAJUSTE BM 07'!H207</f>
        <v>0</v>
      </c>
      <c r="I207" s="42">
        <f>ROUND('6º Medição'!I207*0.0717,2)</f>
        <v>3.04</v>
      </c>
      <c r="J207" s="42">
        <f>'6º Medição'!J207*0.0717</f>
        <v>3.946368</v>
      </c>
      <c r="K207" s="42">
        <f t="shared" si="10"/>
        <v>0</v>
      </c>
      <c r="L207" s="42">
        <f t="shared" si="11"/>
        <v>0</v>
      </c>
      <c r="M207" s="79">
        <f t="shared" si="12"/>
        <v>4</v>
      </c>
      <c r="N207" s="84">
        <f t="shared" si="13"/>
        <v>3.946368</v>
      </c>
      <c r="O207" s="84">
        <f t="shared" si="14"/>
        <v>15.785472</v>
      </c>
    </row>
    <row r="208" spans="1:17" s="2" customFormat="1" ht="15">
      <c r="A208" s="61"/>
      <c r="B208" s="38"/>
      <c r="C208" s="38"/>
      <c r="D208" s="62" t="s">
        <v>256</v>
      </c>
      <c r="E208" s="38"/>
      <c r="F208" s="63"/>
      <c r="G208" s="64"/>
      <c r="H208" s="63"/>
      <c r="I208" s="42"/>
      <c r="J208" s="42"/>
      <c r="K208" s="42"/>
      <c r="L208" s="42">
        <f>H208*J208</f>
        <v>0</v>
      </c>
      <c r="M208" s="79">
        <f>F208-H208</f>
        <v>0</v>
      </c>
      <c r="O208" s="84">
        <f>SUM(O15:O207)</f>
        <v>23992.482744509998</v>
      </c>
      <c r="Q208" s="84">
        <f>O208*0.077</f>
        <v>1847.4211713272698</v>
      </c>
    </row>
    <row r="209" spans="1:12" s="2" customFormat="1" ht="15">
      <c r="A209" s="39"/>
      <c r="B209" s="39"/>
      <c r="C209" s="39"/>
      <c r="D209" s="66"/>
      <c r="E209" s="39"/>
      <c r="F209" s="39"/>
      <c r="G209" s="67"/>
      <c r="H209" s="39"/>
      <c r="I209" s="68"/>
      <c r="J209" s="68"/>
      <c r="K209" s="68"/>
      <c r="L209" s="68"/>
    </row>
    <row r="210" spans="1:12" s="2" customFormat="1" ht="15">
      <c r="A210" s="39"/>
      <c r="B210" s="39"/>
      <c r="C210" s="39"/>
      <c r="D210" s="66"/>
      <c r="E210" s="39"/>
      <c r="F210" s="39"/>
      <c r="G210" s="67"/>
      <c r="H210" s="39"/>
      <c r="I210" s="68"/>
      <c r="J210" s="68"/>
      <c r="K210" s="68"/>
      <c r="L210" s="68"/>
    </row>
    <row r="211" spans="1:15" s="2" customFormat="1" ht="15">
      <c r="A211" s="347" t="s">
        <v>256</v>
      </c>
      <c r="B211" s="348"/>
      <c r="C211" s="348"/>
      <c r="D211" s="348"/>
      <c r="E211" s="348"/>
      <c r="F211" s="349"/>
      <c r="G211" s="65"/>
      <c r="H211" s="69"/>
      <c r="I211" s="70"/>
      <c r="J211" s="70"/>
      <c r="K211" s="71">
        <f>SUM(K15:K210)</f>
        <v>2097.3717125399994</v>
      </c>
      <c r="L211" s="71">
        <f>SUM(L15:L208)</f>
        <v>5763.090611760001</v>
      </c>
      <c r="O211" s="84">
        <f>L211+O208</f>
        <v>29755.573356269997</v>
      </c>
    </row>
    <row r="216" ht="15">
      <c r="D216" s="82" t="s">
        <v>554</v>
      </c>
    </row>
    <row r="217" ht="15">
      <c r="D217" s="81" t="s">
        <v>555</v>
      </c>
    </row>
    <row r="218" ht="15">
      <c r="D218" s="81" t="s">
        <v>556</v>
      </c>
    </row>
  </sheetData>
  <sheetProtection/>
  <mergeCells count="57">
    <mergeCell ref="K4:L4"/>
    <mergeCell ref="A1:L2"/>
    <mergeCell ref="A3:B3"/>
    <mergeCell ref="C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8:D8"/>
    <mergeCell ref="E8:F8"/>
    <mergeCell ref="G8:H8"/>
    <mergeCell ref="I8:J8"/>
    <mergeCell ref="K8:L8"/>
    <mergeCell ref="A7:D7"/>
    <mergeCell ref="E7:F7"/>
    <mergeCell ref="G7:H7"/>
    <mergeCell ref="I7:J7"/>
    <mergeCell ref="K7:L7"/>
    <mergeCell ref="K9:L9"/>
    <mergeCell ref="C10:D10"/>
    <mergeCell ref="E10:F10"/>
    <mergeCell ref="G10:H10"/>
    <mergeCell ref="I10:J10"/>
    <mergeCell ref="K10:L10"/>
    <mergeCell ref="A111:E111"/>
    <mergeCell ref="C9:D9"/>
    <mergeCell ref="E9:F9"/>
    <mergeCell ref="G9:H9"/>
    <mergeCell ref="I9:J9"/>
    <mergeCell ref="A20:E20"/>
    <mergeCell ref="A26:E26"/>
    <mergeCell ref="A34:E34"/>
    <mergeCell ref="A45:E45"/>
    <mergeCell ref="A109:E109"/>
    <mergeCell ref="A211:F211"/>
    <mergeCell ref="A137:E137"/>
    <mergeCell ref="A176:E176"/>
    <mergeCell ref="A185:E185"/>
    <mergeCell ref="A190:E190"/>
    <mergeCell ref="A195:E195"/>
    <mergeCell ref="A201:E201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8"/>
  <sheetViews>
    <sheetView showZeros="0" zoomScale="90" zoomScaleNormal="90" zoomScalePageLayoutView="0" workbookViewId="0" topLeftCell="A1">
      <selection activeCell="K6" sqref="K6:L6"/>
    </sheetView>
  </sheetViews>
  <sheetFormatPr defaultColWidth="9.140625" defaultRowHeight="15"/>
  <cols>
    <col min="1" max="1" width="6.7109375" style="8" customWidth="1"/>
    <col min="2" max="2" width="8.57421875" style="32" customWidth="1"/>
    <col min="3" max="3" width="5.57421875" style="8" bestFit="1" customWidth="1"/>
    <col min="4" max="4" width="36.7109375" style="9" customWidth="1"/>
    <col min="5" max="5" width="5.421875" style="8" bestFit="1" customWidth="1"/>
    <col min="6" max="6" width="9.421875" style="8" customWidth="1"/>
    <col min="7" max="7" width="10.140625" style="22" customWidth="1"/>
    <col min="8" max="8" width="11.00390625" style="8" customWidth="1"/>
    <col min="9" max="9" width="11.7109375" style="10" customWidth="1"/>
    <col min="10" max="10" width="11.7109375" style="10" bestFit="1" customWidth="1"/>
    <col min="11" max="11" width="12.57421875" style="10" bestFit="1" customWidth="1"/>
    <col min="12" max="12" width="14.8515625" style="10" customWidth="1"/>
    <col min="13" max="13" width="11.57421875" style="197" customWidth="1"/>
    <col min="14" max="14" width="15.00390625" style="197" bestFit="1" customWidth="1"/>
    <col min="15" max="15" width="16.00390625" style="197" customWidth="1"/>
    <col min="16" max="16" width="17.57421875" style="197" customWidth="1"/>
    <col min="17" max="17" width="13.8515625" style="0" bestFit="1" customWidth="1"/>
  </cols>
  <sheetData>
    <row r="1" spans="1:12" ht="15">
      <c r="A1" s="337" t="s">
        <v>531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9"/>
    </row>
    <row r="2" spans="1:12" ht="15">
      <c r="A2" s="340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2"/>
    </row>
    <row r="3" spans="1:12" ht="15.75" customHeight="1">
      <c r="A3" s="343" t="s">
        <v>522</v>
      </c>
      <c r="B3" s="343"/>
      <c r="C3" s="323" t="s">
        <v>523</v>
      </c>
      <c r="D3" s="324"/>
      <c r="E3" s="324"/>
      <c r="F3" s="325"/>
      <c r="G3" s="319" t="s">
        <v>524</v>
      </c>
      <c r="H3" s="320"/>
      <c r="I3" s="326" t="s">
        <v>253</v>
      </c>
      <c r="J3" s="327"/>
      <c r="K3" s="344" t="s">
        <v>526</v>
      </c>
      <c r="L3" s="344"/>
    </row>
    <row r="4" spans="1:12" ht="15">
      <c r="A4" s="345"/>
      <c r="B4" s="345"/>
      <c r="C4" s="346"/>
      <c r="D4" s="346"/>
      <c r="E4" s="317" t="s">
        <v>540</v>
      </c>
      <c r="F4" s="317"/>
      <c r="G4" s="321">
        <v>42613</v>
      </c>
      <c r="H4" s="322"/>
      <c r="I4" s="400" t="s">
        <v>598</v>
      </c>
      <c r="J4" s="401"/>
      <c r="K4" s="318"/>
      <c r="L4" s="318"/>
    </row>
    <row r="5" spans="1:15" ht="15">
      <c r="A5" s="350" t="s">
        <v>542</v>
      </c>
      <c r="B5" s="351"/>
      <c r="C5" s="390" t="s">
        <v>543</v>
      </c>
      <c r="D5" s="391"/>
      <c r="E5" s="380" t="s">
        <v>538</v>
      </c>
      <c r="F5" s="381"/>
      <c r="G5" s="392" t="s">
        <v>525</v>
      </c>
      <c r="H5" s="393"/>
      <c r="I5" s="386" t="s">
        <v>516</v>
      </c>
      <c r="J5" s="387"/>
      <c r="K5" s="388">
        <v>650936.07</v>
      </c>
      <c r="L5" s="389"/>
      <c r="O5" s="198"/>
    </row>
    <row r="6" spans="1:13" ht="15">
      <c r="A6" s="378"/>
      <c r="B6" s="379"/>
      <c r="C6" s="379"/>
      <c r="D6" s="397"/>
      <c r="E6" s="384"/>
      <c r="F6" s="385"/>
      <c r="G6" s="394" t="s">
        <v>597</v>
      </c>
      <c r="H6" s="395"/>
      <c r="I6" s="386" t="s">
        <v>518</v>
      </c>
      <c r="J6" s="387"/>
      <c r="K6" s="402">
        <f>K211</f>
        <v>8503.409399999999</v>
      </c>
      <c r="L6" s="403"/>
      <c r="M6" s="198"/>
    </row>
    <row r="7" spans="1:14" ht="15">
      <c r="A7" s="374" t="s">
        <v>530</v>
      </c>
      <c r="B7" s="375"/>
      <c r="C7" s="375"/>
      <c r="D7" s="376"/>
      <c r="E7" s="336"/>
      <c r="F7" s="336"/>
      <c r="G7" s="334" t="s">
        <v>528</v>
      </c>
      <c r="H7" s="335"/>
      <c r="I7" s="372" t="s">
        <v>519</v>
      </c>
      <c r="J7" s="373"/>
      <c r="K7" s="333">
        <f>L211</f>
        <v>324681.31169999996</v>
      </c>
      <c r="L7" s="333"/>
      <c r="N7" s="198"/>
    </row>
    <row r="8" spans="1:12" ht="15">
      <c r="A8" s="377"/>
      <c r="B8" s="377"/>
      <c r="C8" s="377"/>
      <c r="D8" s="377"/>
      <c r="E8" s="382" t="s">
        <v>527</v>
      </c>
      <c r="F8" s="383"/>
      <c r="G8" s="398" t="s">
        <v>537</v>
      </c>
      <c r="H8" s="399"/>
      <c r="I8" s="372" t="s">
        <v>517</v>
      </c>
      <c r="J8" s="373"/>
      <c r="K8" s="331">
        <f>K5-K7</f>
        <v>326254.7583</v>
      </c>
      <c r="L8" s="332"/>
    </row>
    <row r="9" spans="1:12" ht="15">
      <c r="A9" s="23" t="s">
        <v>254</v>
      </c>
      <c r="B9" s="27"/>
      <c r="C9" s="363" t="s">
        <v>535</v>
      </c>
      <c r="D9" s="364"/>
      <c r="E9" s="361" t="s">
        <v>539</v>
      </c>
      <c r="F9" s="362"/>
      <c r="G9" s="334" t="s">
        <v>529</v>
      </c>
      <c r="H9" s="335"/>
      <c r="I9" s="372" t="s">
        <v>520</v>
      </c>
      <c r="J9" s="373"/>
      <c r="K9" s="396">
        <f>K6/K5</f>
        <v>0.013063355668706452</v>
      </c>
      <c r="L9" s="396"/>
    </row>
    <row r="10" spans="1:12" ht="15">
      <c r="A10" s="24"/>
      <c r="B10" s="28"/>
      <c r="C10" s="368"/>
      <c r="D10" s="368"/>
      <c r="E10" s="369"/>
      <c r="F10" s="369"/>
      <c r="G10" s="370">
        <v>41891</v>
      </c>
      <c r="H10" s="371"/>
      <c r="I10" s="355" t="s">
        <v>521</v>
      </c>
      <c r="J10" s="355"/>
      <c r="K10" s="330">
        <f>K7/K5</f>
        <v>0.49879139698004443</v>
      </c>
      <c r="L10" s="330"/>
    </row>
    <row r="11" spans="1:12" ht="15">
      <c r="A11" s="5"/>
      <c r="B11" s="29"/>
      <c r="C11" s="5"/>
      <c r="D11" s="6"/>
      <c r="E11" s="5"/>
      <c r="F11" s="5"/>
      <c r="G11" s="20"/>
      <c r="H11" s="5"/>
      <c r="I11" s="7"/>
      <c r="J11" s="7"/>
      <c r="K11" s="7"/>
      <c r="L11" s="7"/>
    </row>
    <row r="12" spans="1:16" s="1" customFormat="1" ht="15">
      <c r="A12" s="74" t="s">
        <v>255</v>
      </c>
      <c r="B12" s="75" t="s">
        <v>0</v>
      </c>
      <c r="C12" s="74" t="s">
        <v>1</v>
      </c>
      <c r="D12" s="76" t="s">
        <v>2</v>
      </c>
      <c r="E12" s="76" t="s">
        <v>3</v>
      </c>
      <c r="F12" s="76" t="s">
        <v>511</v>
      </c>
      <c r="G12" s="77" t="s">
        <v>511</v>
      </c>
      <c r="H12" s="76" t="s">
        <v>511</v>
      </c>
      <c r="I12" s="78" t="s">
        <v>534</v>
      </c>
      <c r="J12" s="78" t="s">
        <v>533</v>
      </c>
      <c r="K12" s="78" t="s">
        <v>457</v>
      </c>
      <c r="L12" s="78" t="s">
        <v>457</v>
      </c>
      <c r="M12" s="199"/>
      <c r="N12" s="199"/>
      <c r="O12" s="199"/>
      <c r="P12" s="199"/>
    </row>
    <row r="13" spans="1:16" s="1" customFormat="1" ht="25.5">
      <c r="A13" s="12"/>
      <c r="B13" s="30"/>
      <c r="C13" s="12"/>
      <c r="D13" s="11"/>
      <c r="E13" s="17"/>
      <c r="F13" s="17" t="s">
        <v>510</v>
      </c>
      <c r="G13" s="19" t="s">
        <v>514</v>
      </c>
      <c r="H13" s="17" t="s">
        <v>513</v>
      </c>
      <c r="I13" s="18" t="s">
        <v>532</v>
      </c>
      <c r="J13" s="18" t="s">
        <v>532</v>
      </c>
      <c r="K13" s="18" t="s">
        <v>512</v>
      </c>
      <c r="L13" s="18" t="s">
        <v>515</v>
      </c>
      <c r="M13" s="199"/>
      <c r="N13" s="199"/>
      <c r="O13" s="199"/>
      <c r="P13" s="199"/>
    </row>
    <row r="14" spans="1:16" ht="25.5">
      <c r="A14" s="13"/>
      <c r="B14" s="31"/>
      <c r="C14" s="26">
        <v>1</v>
      </c>
      <c r="D14" s="25" t="s">
        <v>4</v>
      </c>
      <c r="E14" s="13"/>
      <c r="F14" s="13"/>
      <c r="G14" s="21"/>
      <c r="H14" s="16"/>
      <c r="I14" s="14"/>
      <c r="J14" s="14"/>
      <c r="K14" s="15"/>
      <c r="L14" s="15"/>
      <c r="N14" s="99">
        <f>SUM(L15:L19)</f>
        <v>6719.135</v>
      </c>
      <c r="P14" s="198"/>
    </row>
    <row r="15" spans="1:16" s="2" customFormat="1" ht="48">
      <c r="A15" s="33" t="s">
        <v>5</v>
      </c>
      <c r="B15" s="33" t="s">
        <v>6</v>
      </c>
      <c r="C15" s="33" t="s">
        <v>317</v>
      </c>
      <c r="D15" s="40" t="s">
        <v>218</v>
      </c>
      <c r="E15" s="33" t="s">
        <v>29</v>
      </c>
      <c r="F15" s="33" t="s">
        <v>219</v>
      </c>
      <c r="G15" s="41"/>
      <c r="H15" s="41">
        <f>G15+'8ª medição'!H15</f>
        <v>4.5</v>
      </c>
      <c r="I15" s="42">
        <v>162.92</v>
      </c>
      <c r="J15" s="68">
        <v>211.79</v>
      </c>
      <c r="K15" s="42">
        <f>J15*G15</f>
        <v>0</v>
      </c>
      <c r="L15" s="42">
        <f>H15*J15</f>
        <v>953.055</v>
      </c>
      <c r="M15" s="200">
        <f>F15-H15</f>
        <v>0</v>
      </c>
      <c r="N15" s="201"/>
      <c r="O15" s="201"/>
      <c r="P15" s="202"/>
    </row>
    <row r="16" spans="1:16" s="2" customFormat="1" ht="48">
      <c r="A16" s="33" t="s">
        <v>5</v>
      </c>
      <c r="B16" s="33" t="s">
        <v>7</v>
      </c>
      <c r="C16" s="33" t="s">
        <v>318</v>
      </c>
      <c r="D16" s="40" t="s">
        <v>220</v>
      </c>
      <c r="E16" s="33" t="s">
        <v>29</v>
      </c>
      <c r="F16" s="33" t="s">
        <v>221</v>
      </c>
      <c r="G16" s="41"/>
      <c r="H16" s="41">
        <f>G16+'8ª medição'!H16</f>
        <v>360</v>
      </c>
      <c r="I16" s="42">
        <v>8.38</v>
      </c>
      <c r="J16" s="42">
        <f aca="true" t="shared" si="0" ref="J16:J25">ROUND(I16*1.3,2)</f>
        <v>10.89</v>
      </c>
      <c r="K16" s="42">
        <f aca="true" t="shared" si="1" ref="K16:K79">J16*G16</f>
        <v>0</v>
      </c>
      <c r="L16" s="42">
        <f aca="true" t="shared" si="2" ref="L16:L79">H16*J16</f>
        <v>3920.4</v>
      </c>
      <c r="M16" s="200">
        <f aca="true" t="shared" si="3" ref="M16:M79">F16-H16</f>
        <v>0</v>
      </c>
      <c r="N16" s="201"/>
      <c r="O16" s="201"/>
      <c r="P16" s="202"/>
    </row>
    <row r="17" spans="1:16" s="2" customFormat="1" ht="48">
      <c r="A17" s="33" t="s">
        <v>5</v>
      </c>
      <c r="B17" s="33" t="s">
        <v>8</v>
      </c>
      <c r="C17" s="33" t="s">
        <v>319</v>
      </c>
      <c r="D17" s="40" t="s">
        <v>222</v>
      </c>
      <c r="E17" s="33" t="s">
        <v>11</v>
      </c>
      <c r="F17" s="33" t="s">
        <v>12</v>
      </c>
      <c r="G17" s="41"/>
      <c r="H17" s="41">
        <f>G17+'8ª medição'!H17</f>
        <v>1</v>
      </c>
      <c r="I17" s="42">
        <v>1003.88</v>
      </c>
      <c r="J17" s="42">
        <f t="shared" si="0"/>
        <v>1305.04</v>
      </c>
      <c r="K17" s="42">
        <f t="shared" si="1"/>
        <v>0</v>
      </c>
      <c r="L17" s="42">
        <f t="shared" si="2"/>
        <v>1305.04</v>
      </c>
      <c r="M17" s="200">
        <f t="shared" si="3"/>
        <v>0</v>
      </c>
      <c r="N17" s="201"/>
      <c r="O17" s="201"/>
      <c r="P17" s="202"/>
    </row>
    <row r="18" spans="1:16" s="2" customFormat="1" ht="24">
      <c r="A18" s="33" t="s">
        <v>5</v>
      </c>
      <c r="B18" s="33" t="s">
        <v>9</v>
      </c>
      <c r="C18" s="33" t="s">
        <v>320</v>
      </c>
      <c r="D18" s="40" t="s">
        <v>10</v>
      </c>
      <c r="E18" s="33" t="s">
        <v>11</v>
      </c>
      <c r="F18" s="33" t="s">
        <v>12</v>
      </c>
      <c r="G18" s="41"/>
      <c r="H18" s="41">
        <f>G18+'8ª medição'!H18</f>
        <v>0</v>
      </c>
      <c r="I18" s="42">
        <v>562.88</v>
      </c>
      <c r="J18" s="42">
        <f t="shared" si="0"/>
        <v>731.74</v>
      </c>
      <c r="K18" s="42">
        <f t="shared" si="1"/>
        <v>0</v>
      </c>
      <c r="L18" s="42">
        <f t="shared" si="2"/>
        <v>0</v>
      </c>
      <c r="M18" s="200">
        <f t="shared" si="3"/>
        <v>1</v>
      </c>
      <c r="N18" s="201"/>
      <c r="O18" s="201"/>
      <c r="P18" s="202"/>
    </row>
    <row r="19" spans="1:16" s="2" customFormat="1" ht="24">
      <c r="A19" s="33" t="s">
        <v>5</v>
      </c>
      <c r="B19" s="33">
        <v>73658</v>
      </c>
      <c r="C19" s="33" t="s">
        <v>321</v>
      </c>
      <c r="D19" s="40" t="s">
        <v>13</v>
      </c>
      <c r="E19" s="33" t="s">
        <v>11</v>
      </c>
      <c r="F19" s="33" t="s">
        <v>12</v>
      </c>
      <c r="G19" s="41"/>
      <c r="H19" s="41">
        <f>G19+'8ª medição'!H19</f>
        <v>1</v>
      </c>
      <c r="I19" s="42">
        <v>415.88</v>
      </c>
      <c r="J19" s="42">
        <f t="shared" si="0"/>
        <v>540.64</v>
      </c>
      <c r="K19" s="42">
        <f t="shared" si="1"/>
        <v>0</v>
      </c>
      <c r="L19" s="42">
        <f t="shared" si="2"/>
        <v>540.64</v>
      </c>
      <c r="M19" s="200">
        <f t="shared" si="3"/>
        <v>0</v>
      </c>
      <c r="N19" s="201"/>
      <c r="O19" s="201"/>
      <c r="P19" s="202"/>
    </row>
    <row r="20" spans="1:16" s="2" customFormat="1" ht="15">
      <c r="A20" s="356"/>
      <c r="B20" s="356"/>
      <c r="C20" s="356"/>
      <c r="D20" s="356"/>
      <c r="E20" s="356"/>
      <c r="F20" s="33"/>
      <c r="G20" s="41"/>
      <c r="H20" s="41">
        <f>G20+'8ª medição'!H20</f>
        <v>0</v>
      </c>
      <c r="I20" s="42"/>
      <c r="J20" s="42"/>
      <c r="K20" s="42"/>
      <c r="L20" s="42">
        <f t="shared" si="2"/>
        <v>0</v>
      </c>
      <c r="M20" s="200">
        <f t="shared" si="3"/>
        <v>0</v>
      </c>
      <c r="N20" s="201"/>
      <c r="O20" s="201"/>
      <c r="P20" s="202"/>
    </row>
    <row r="21" spans="1:16" s="2" customFormat="1" ht="15">
      <c r="A21" s="34"/>
      <c r="B21" s="34"/>
      <c r="C21" s="43">
        <v>2</v>
      </c>
      <c r="D21" s="44" t="s">
        <v>14</v>
      </c>
      <c r="E21" s="34"/>
      <c r="F21" s="34"/>
      <c r="G21" s="45"/>
      <c r="H21" s="41">
        <f>G21+'8ª medição'!H21</f>
        <v>0</v>
      </c>
      <c r="I21" s="46"/>
      <c r="J21" s="46"/>
      <c r="K21" s="42"/>
      <c r="L21" s="42">
        <f t="shared" si="2"/>
        <v>0</v>
      </c>
      <c r="M21" s="200">
        <f t="shared" si="3"/>
        <v>0</v>
      </c>
      <c r="N21" s="101">
        <f>SUM(L22:L25)</f>
        <v>3055.6528</v>
      </c>
      <c r="O21" s="201"/>
      <c r="P21" s="201"/>
    </row>
    <row r="22" spans="1:16" s="2" customFormat="1" ht="24">
      <c r="A22" s="33" t="s">
        <v>5</v>
      </c>
      <c r="B22" s="33" t="s">
        <v>15</v>
      </c>
      <c r="C22" s="33" t="s">
        <v>322</v>
      </c>
      <c r="D22" s="40" t="s">
        <v>16</v>
      </c>
      <c r="E22" s="33" t="s">
        <v>17</v>
      </c>
      <c r="F22" s="33">
        <v>82.66</v>
      </c>
      <c r="G22" s="41"/>
      <c r="H22" s="41">
        <f>G22+'8ª medição'!H22</f>
        <v>82.66</v>
      </c>
      <c r="I22" s="42">
        <v>18.96</v>
      </c>
      <c r="J22" s="42">
        <f t="shared" si="0"/>
        <v>24.65</v>
      </c>
      <c r="K22" s="42">
        <f t="shared" si="1"/>
        <v>0</v>
      </c>
      <c r="L22" s="42">
        <f t="shared" si="2"/>
        <v>2037.5689999999997</v>
      </c>
      <c r="M22" s="200">
        <f t="shared" si="3"/>
        <v>0</v>
      </c>
      <c r="N22" s="201"/>
      <c r="O22" s="201"/>
      <c r="P22" s="202"/>
    </row>
    <row r="23" spans="1:16" s="2" customFormat="1" ht="24">
      <c r="A23" s="33" t="s">
        <v>5</v>
      </c>
      <c r="B23" s="33">
        <v>72920</v>
      </c>
      <c r="C23" s="33" t="s">
        <v>323</v>
      </c>
      <c r="D23" s="40" t="s">
        <v>19</v>
      </c>
      <c r="E23" s="33" t="s">
        <v>17</v>
      </c>
      <c r="F23" s="33" t="s">
        <v>20</v>
      </c>
      <c r="G23" s="41"/>
      <c r="H23" s="41">
        <f>G23+'8ª medição'!H23</f>
        <v>52.42</v>
      </c>
      <c r="I23" s="42">
        <v>9.18</v>
      </c>
      <c r="J23" s="42">
        <f t="shared" si="0"/>
        <v>11.93</v>
      </c>
      <c r="K23" s="42">
        <f t="shared" si="1"/>
        <v>0</v>
      </c>
      <c r="L23" s="42">
        <f t="shared" si="2"/>
        <v>625.3706</v>
      </c>
      <c r="M23" s="200">
        <f t="shared" si="3"/>
        <v>0</v>
      </c>
      <c r="N23" s="201"/>
      <c r="O23" s="201"/>
      <c r="P23" s="202"/>
    </row>
    <row r="24" spans="1:16" s="2" customFormat="1" ht="24">
      <c r="A24" s="33" t="s">
        <v>5</v>
      </c>
      <c r="B24" s="33">
        <v>72898</v>
      </c>
      <c r="C24" s="33" t="s">
        <v>324</v>
      </c>
      <c r="D24" s="40" t="s">
        <v>21</v>
      </c>
      <c r="E24" s="33" t="s">
        <v>17</v>
      </c>
      <c r="F24" s="33" t="s">
        <v>22</v>
      </c>
      <c r="G24" s="41"/>
      <c r="H24" s="41">
        <f>G24+'8ª medição'!H24</f>
        <v>46.53</v>
      </c>
      <c r="I24" s="42">
        <v>4.23</v>
      </c>
      <c r="J24" s="68">
        <v>5.49</v>
      </c>
      <c r="K24" s="42">
        <f t="shared" si="1"/>
        <v>0</v>
      </c>
      <c r="L24" s="42">
        <f t="shared" si="2"/>
        <v>255.4497</v>
      </c>
      <c r="M24" s="200">
        <f t="shared" si="3"/>
        <v>0</v>
      </c>
      <c r="N24" s="201"/>
      <c r="O24" s="201"/>
      <c r="P24" s="202"/>
    </row>
    <row r="25" spans="1:16" s="2" customFormat="1" ht="36">
      <c r="A25" s="33" t="s">
        <v>5</v>
      </c>
      <c r="B25" s="33">
        <v>72900</v>
      </c>
      <c r="C25" s="33" t="s">
        <v>325</v>
      </c>
      <c r="D25" s="40" t="s">
        <v>23</v>
      </c>
      <c r="E25" s="33" t="s">
        <v>17</v>
      </c>
      <c r="F25" s="33" t="s">
        <v>22</v>
      </c>
      <c r="G25" s="41"/>
      <c r="H25" s="41">
        <f>G25+'8ª medição'!H25</f>
        <v>46.53</v>
      </c>
      <c r="I25" s="42">
        <v>2.27</v>
      </c>
      <c r="J25" s="42">
        <f t="shared" si="0"/>
        <v>2.95</v>
      </c>
      <c r="K25" s="42">
        <f t="shared" si="1"/>
        <v>0</v>
      </c>
      <c r="L25" s="42">
        <f t="shared" si="2"/>
        <v>137.26350000000002</v>
      </c>
      <c r="M25" s="200">
        <f t="shared" si="3"/>
        <v>0</v>
      </c>
      <c r="N25" s="201"/>
      <c r="O25" s="201"/>
      <c r="P25" s="202"/>
    </row>
    <row r="26" spans="1:16" s="2" customFormat="1" ht="15" customHeight="1">
      <c r="A26" s="357"/>
      <c r="B26" s="358"/>
      <c r="C26" s="358"/>
      <c r="D26" s="358"/>
      <c r="E26" s="359"/>
      <c r="F26" s="33"/>
      <c r="G26" s="41"/>
      <c r="H26" s="41">
        <f>G26+'8ª medição'!H26</f>
        <v>0</v>
      </c>
      <c r="I26" s="42"/>
      <c r="J26" s="42"/>
      <c r="K26" s="42"/>
      <c r="L26" s="42">
        <f t="shared" si="2"/>
        <v>0</v>
      </c>
      <c r="M26" s="200">
        <f t="shared" si="3"/>
        <v>0</v>
      </c>
      <c r="N26" s="201"/>
      <c r="O26" s="201"/>
      <c r="P26" s="202"/>
    </row>
    <row r="27" spans="1:16" s="2" customFormat="1" ht="15">
      <c r="A27" s="34"/>
      <c r="B27" s="34"/>
      <c r="C27" s="73">
        <v>3</v>
      </c>
      <c r="D27" s="72" t="s">
        <v>24</v>
      </c>
      <c r="E27" s="34"/>
      <c r="F27" s="34"/>
      <c r="G27" s="45"/>
      <c r="H27" s="41">
        <f>G27+'8ª medição'!H27</f>
        <v>0</v>
      </c>
      <c r="I27" s="46"/>
      <c r="J27" s="46"/>
      <c r="K27" s="42"/>
      <c r="L27" s="42">
        <f t="shared" si="2"/>
        <v>0</v>
      </c>
      <c r="M27" s="200">
        <f t="shared" si="3"/>
        <v>0</v>
      </c>
      <c r="N27" s="101">
        <f>SUM(L28:L33)</f>
        <v>60341.5472</v>
      </c>
      <c r="O27" s="201"/>
      <c r="P27" s="201"/>
    </row>
    <row r="28" spans="1:16" s="2" customFormat="1" ht="36">
      <c r="A28" s="33" t="s">
        <v>5</v>
      </c>
      <c r="B28" s="33" t="s">
        <v>25</v>
      </c>
      <c r="C28" s="33" t="s">
        <v>326</v>
      </c>
      <c r="D28" s="40" t="s">
        <v>26</v>
      </c>
      <c r="E28" s="33" t="s">
        <v>29</v>
      </c>
      <c r="F28" s="33" t="s">
        <v>30</v>
      </c>
      <c r="G28" s="85"/>
      <c r="H28" s="41">
        <f>G28+'8ª medição'!H28</f>
        <v>389.98</v>
      </c>
      <c r="I28" s="42">
        <v>55.36</v>
      </c>
      <c r="J28" s="42">
        <f>ROUND(I28*1.3,2)</f>
        <v>71.97</v>
      </c>
      <c r="K28" s="42">
        <f t="shared" si="1"/>
        <v>0</v>
      </c>
      <c r="L28" s="42">
        <f t="shared" si="2"/>
        <v>28066.8606</v>
      </c>
      <c r="M28" s="200">
        <f t="shared" si="3"/>
        <v>0</v>
      </c>
      <c r="N28" s="201"/>
      <c r="O28" s="201"/>
      <c r="P28" s="202"/>
    </row>
    <row r="29" spans="1:16" s="2" customFormat="1" ht="24">
      <c r="A29" s="33" t="s">
        <v>5</v>
      </c>
      <c r="B29" s="33" t="s">
        <v>27</v>
      </c>
      <c r="C29" s="33" t="s">
        <v>327</v>
      </c>
      <c r="D29" s="40" t="s">
        <v>28</v>
      </c>
      <c r="E29" s="33" t="s">
        <v>29</v>
      </c>
      <c r="F29" s="33" t="s">
        <v>30</v>
      </c>
      <c r="G29" s="85"/>
      <c r="H29" s="41">
        <f>G29+'8ª medição'!H29</f>
        <v>389.98</v>
      </c>
      <c r="I29" s="42">
        <v>32.58</v>
      </c>
      <c r="J29" s="42">
        <v>42.36</v>
      </c>
      <c r="K29" s="42">
        <f t="shared" si="1"/>
        <v>0</v>
      </c>
      <c r="L29" s="42">
        <f t="shared" si="2"/>
        <v>16519.5528</v>
      </c>
      <c r="M29" s="200">
        <f t="shared" si="3"/>
        <v>0</v>
      </c>
      <c r="N29" s="201"/>
      <c r="O29" s="201"/>
      <c r="P29" s="202"/>
    </row>
    <row r="30" spans="1:16" s="3" customFormat="1" ht="24">
      <c r="A30" s="33" t="s">
        <v>31</v>
      </c>
      <c r="B30" s="33">
        <v>91</v>
      </c>
      <c r="C30" s="33" t="s">
        <v>328</v>
      </c>
      <c r="D30" s="40" t="s">
        <v>32</v>
      </c>
      <c r="E30" s="33" t="s">
        <v>29</v>
      </c>
      <c r="F30" s="33" t="s">
        <v>33</v>
      </c>
      <c r="G30" s="85"/>
      <c r="H30" s="41">
        <f>G30+'8ª medição'!H30</f>
        <v>0</v>
      </c>
      <c r="I30" s="42">
        <v>113.92</v>
      </c>
      <c r="J30" s="42">
        <v>148.09</v>
      </c>
      <c r="K30" s="42">
        <f t="shared" si="1"/>
        <v>0</v>
      </c>
      <c r="L30" s="42">
        <f t="shared" si="2"/>
        <v>0</v>
      </c>
      <c r="M30" s="200">
        <f t="shared" si="3"/>
        <v>45.73</v>
      </c>
      <c r="N30" s="201"/>
      <c r="O30" s="201"/>
      <c r="P30" s="203"/>
    </row>
    <row r="31" spans="1:16" s="2" customFormat="1" ht="48">
      <c r="A31" s="33" t="s">
        <v>5</v>
      </c>
      <c r="B31" s="33">
        <v>6058</v>
      </c>
      <c r="C31" s="33" t="s">
        <v>329</v>
      </c>
      <c r="D31" s="40" t="s">
        <v>223</v>
      </c>
      <c r="E31" s="33" t="s">
        <v>35</v>
      </c>
      <c r="F31" s="33" t="s">
        <v>224</v>
      </c>
      <c r="G31" s="85"/>
      <c r="H31" s="41">
        <f>G31+'8ª medição'!H31</f>
        <v>36.1</v>
      </c>
      <c r="I31" s="42">
        <v>17.27</v>
      </c>
      <c r="J31" s="42">
        <f>ROUND(I31*1.3,2)</f>
        <v>22.45</v>
      </c>
      <c r="K31" s="42">
        <f t="shared" si="1"/>
        <v>0</v>
      </c>
      <c r="L31" s="42">
        <f t="shared" si="2"/>
        <v>810.445</v>
      </c>
      <c r="M31" s="200">
        <f t="shared" si="3"/>
        <v>0</v>
      </c>
      <c r="N31" s="201"/>
      <c r="O31" s="201"/>
      <c r="P31" s="202"/>
    </row>
    <row r="32" spans="1:16" s="2" customFormat="1" ht="15">
      <c r="A32" s="33" t="s">
        <v>5</v>
      </c>
      <c r="B32" s="33">
        <v>72105</v>
      </c>
      <c r="C32" s="33" t="s">
        <v>330</v>
      </c>
      <c r="D32" s="40" t="s">
        <v>34</v>
      </c>
      <c r="E32" s="33" t="s">
        <v>35</v>
      </c>
      <c r="F32" s="33" t="s">
        <v>36</v>
      </c>
      <c r="G32" s="85"/>
      <c r="H32" s="41">
        <f>G32+'8ª medição'!H32</f>
        <v>77.73</v>
      </c>
      <c r="I32" s="42">
        <v>30.13</v>
      </c>
      <c r="J32" s="42">
        <f>ROUND(I32*1.3,2)</f>
        <v>39.17</v>
      </c>
      <c r="K32" s="42">
        <f t="shared" si="1"/>
        <v>0</v>
      </c>
      <c r="L32" s="42">
        <f t="shared" si="2"/>
        <v>3044.6841000000004</v>
      </c>
      <c r="M32" s="200">
        <f t="shared" si="3"/>
        <v>0</v>
      </c>
      <c r="N32" s="201"/>
      <c r="O32" s="201"/>
      <c r="P32" s="202"/>
    </row>
    <row r="33" spans="1:16" s="2" customFormat="1" ht="24">
      <c r="A33" s="33" t="s">
        <v>5</v>
      </c>
      <c r="B33" s="33">
        <v>72107</v>
      </c>
      <c r="C33" s="33" t="s">
        <v>331</v>
      </c>
      <c r="D33" s="40" t="s">
        <v>37</v>
      </c>
      <c r="E33" s="33" t="s">
        <v>35</v>
      </c>
      <c r="F33" s="33" t="s">
        <v>38</v>
      </c>
      <c r="G33" s="85"/>
      <c r="H33" s="41">
        <f>G33+'8ª medição'!H33</f>
        <v>369.91</v>
      </c>
      <c r="I33" s="42">
        <v>24.74</v>
      </c>
      <c r="J33" s="42">
        <v>32.17</v>
      </c>
      <c r="K33" s="42">
        <f t="shared" si="1"/>
        <v>0</v>
      </c>
      <c r="L33" s="42">
        <f t="shared" si="2"/>
        <v>11900.004700000001</v>
      </c>
      <c r="M33" s="200">
        <f t="shared" si="3"/>
        <v>0</v>
      </c>
      <c r="N33" s="201"/>
      <c r="O33" s="201"/>
      <c r="P33" s="202"/>
    </row>
    <row r="34" spans="1:16" s="2" customFormat="1" ht="15">
      <c r="A34" s="356"/>
      <c r="B34" s="356"/>
      <c r="C34" s="356"/>
      <c r="D34" s="356"/>
      <c r="E34" s="356"/>
      <c r="F34" s="33"/>
      <c r="G34" s="41"/>
      <c r="H34" s="41">
        <f>G34+'8ª medição'!H34</f>
        <v>0</v>
      </c>
      <c r="I34" s="42"/>
      <c r="J34" s="42"/>
      <c r="K34" s="42"/>
      <c r="L34" s="42">
        <f t="shared" si="2"/>
        <v>0</v>
      </c>
      <c r="M34" s="200">
        <f t="shared" si="3"/>
        <v>0</v>
      </c>
      <c r="N34" s="201"/>
      <c r="O34" s="201"/>
      <c r="P34" s="202"/>
    </row>
    <row r="35" spans="1:16" s="2" customFormat="1" ht="15">
      <c r="A35" s="34"/>
      <c r="B35" s="34"/>
      <c r="C35" s="43">
        <v>4</v>
      </c>
      <c r="D35" s="44" t="s">
        <v>39</v>
      </c>
      <c r="E35" s="34"/>
      <c r="F35" s="34"/>
      <c r="G35" s="45"/>
      <c r="H35" s="41">
        <f>G35+'8ª medição'!H35</f>
        <v>0</v>
      </c>
      <c r="I35" s="46"/>
      <c r="J35" s="46"/>
      <c r="K35" s="42"/>
      <c r="L35" s="42">
        <f t="shared" si="2"/>
        <v>0</v>
      </c>
      <c r="M35" s="200">
        <f t="shared" si="3"/>
        <v>0</v>
      </c>
      <c r="N35" s="101">
        <f>SUM(L37:L53)</f>
        <v>133801.5567</v>
      </c>
      <c r="O35" s="201"/>
      <c r="P35" s="201"/>
    </row>
    <row r="36" spans="1:16" s="2" customFormat="1" ht="15">
      <c r="A36" s="33"/>
      <c r="B36" s="33"/>
      <c r="C36" s="33"/>
      <c r="D36" s="48" t="s">
        <v>40</v>
      </c>
      <c r="E36" s="33"/>
      <c r="F36" s="33"/>
      <c r="G36" s="41"/>
      <c r="H36" s="41">
        <f>G36+'8ª medição'!H36</f>
        <v>0</v>
      </c>
      <c r="I36" s="42"/>
      <c r="J36" s="42"/>
      <c r="K36" s="42"/>
      <c r="L36" s="42">
        <f t="shared" si="2"/>
        <v>0</v>
      </c>
      <c r="M36" s="200">
        <f t="shared" si="3"/>
        <v>0</v>
      </c>
      <c r="N36" s="201"/>
      <c r="O36" s="201"/>
      <c r="P36" s="202"/>
    </row>
    <row r="37" spans="1:16" s="2" customFormat="1" ht="36">
      <c r="A37" s="33" t="s">
        <v>5</v>
      </c>
      <c r="B37" s="33" t="s">
        <v>41</v>
      </c>
      <c r="C37" s="33" t="s">
        <v>332</v>
      </c>
      <c r="D37" s="40" t="s">
        <v>225</v>
      </c>
      <c r="E37" s="33" t="s">
        <v>35</v>
      </c>
      <c r="F37" s="33" t="s">
        <v>226</v>
      </c>
      <c r="G37" s="41"/>
      <c r="H37" s="41">
        <f>G37+'8ª medição'!H37</f>
        <v>332</v>
      </c>
      <c r="I37" s="42">
        <v>40.89</v>
      </c>
      <c r="J37" s="42">
        <f>ROUND(I37*1.3,2)</f>
        <v>53.16</v>
      </c>
      <c r="K37" s="42">
        <f t="shared" si="1"/>
        <v>0</v>
      </c>
      <c r="L37" s="42">
        <f t="shared" si="2"/>
        <v>17649.12</v>
      </c>
      <c r="M37" s="200">
        <f t="shared" si="3"/>
        <v>0</v>
      </c>
      <c r="N37" s="201"/>
      <c r="O37" s="201"/>
      <c r="P37" s="202"/>
    </row>
    <row r="38" spans="1:16" s="2" customFormat="1" ht="48">
      <c r="A38" s="33" t="s">
        <v>5</v>
      </c>
      <c r="B38" s="33" t="s">
        <v>42</v>
      </c>
      <c r="C38" s="33" t="s">
        <v>333</v>
      </c>
      <c r="D38" s="40" t="s">
        <v>217</v>
      </c>
      <c r="E38" s="33" t="s">
        <v>227</v>
      </c>
      <c r="F38" s="33" t="s">
        <v>228</v>
      </c>
      <c r="G38" s="41"/>
      <c r="H38" s="41">
        <f>G38+'8ª medição'!H38</f>
        <v>166</v>
      </c>
      <c r="I38" s="42">
        <v>6.84</v>
      </c>
      <c r="J38" s="42">
        <f aca="true" t="shared" si="4" ref="J38:J43">ROUND(I38*1.3,2)</f>
        <v>8.89</v>
      </c>
      <c r="K38" s="42">
        <f t="shared" si="1"/>
        <v>0</v>
      </c>
      <c r="L38" s="42">
        <f t="shared" si="2"/>
        <v>1475.74</v>
      </c>
      <c r="M38" s="200">
        <f t="shared" si="3"/>
        <v>0</v>
      </c>
      <c r="N38" s="201"/>
      <c r="O38" s="201"/>
      <c r="P38" s="202"/>
    </row>
    <row r="39" spans="1:16" s="2" customFormat="1" ht="24">
      <c r="A39" s="33" t="s">
        <v>5</v>
      </c>
      <c r="B39" s="33" t="s">
        <v>43</v>
      </c>
      <c r="C39" s="33" t="s">
        <v>334</v>
      </c>
      <c r="D39" s="40" t="s">
        <v>44</v>
      </c>
      <c r="E39" s="33" t="s">
        <v>17</v>
      </c>
      <c r="F39" s="33" t="s">
        <v>45</v>
      </c>
      <c r="G39" s="41"/>
      <c r="H39" s="41">
        <f>G39+'8ª medição'!H39</f>
        <v>1.92</v>
      </c>
      <c r="I39" s="42">
        <v>64.92</v>
      </c>
      <c r="J39" s="42">
        <v>84.39</v>
      </c>
      <c r="K39" s="42">
        <f t="shared" si="1"/>
        <v>0</v>
      </c>
      <c r="L39" s="42">
        <f t="shared" si="2"/>
        <v>162.0288</v>
      </c>
      <c r="M39" s="200">
        <f t="shared" si="3"/>
        <v>0</v>
      </c>
      <c r="N39" s="201"/>
      <c r="O39" s="201"/>
      <c r="P39" s="202"/>
    </row>
    <row r="40" spans="1:16" s="2" customFormat="1" ht="24">
      <c r="A40" s="33" t="s">
        <v>5</v>
      </c>
      <c r="B40" s="33" t="s">
        <v>46</v>
      </c>
      <c r="C40" s="33" t="s">
        <v>335</v>
      </c>
      <c r="D40" s="40" t="s">
        <v>47</v>
      </c>
      <c r="E40" s="33" t="s">
        <v>29</v>
      </c>
      <c r="F40" s="33"/>
      <c r="G40" s="41"/>
      <c r="H40" s="41">
        <f>G40+'8ª medição'!H40</f>
        <v>0</v>
      </c>
      <c r="I40" s="42">
        <v>18.22</v>
      </c>
      <c r="J40" s="42">
        <f t="shared" si="4"/>
        <v>23.69</v>
      </c>
      <c r="K40" s="42">
        <f t="shared" si="1"/>
        <v>0</v>
      </c>
      <c r="L40" s="42">
        <f t="shared" si="2"/>
        <v>0</v>
      </c>
      <c r="M40" s="200">
        <f t="shared" si="3"/>
        <v>0</v>
      </c>
      <c r="N40" s="201"/>
      <c r="O40" s="201"/>
      <c r="P40" s="202"/>
    </row>
    <row r="41" spans="1:16" s="2" customFormat="1" ht="48">
      <c r="A41" s="33" t="s">
        <v>5</v>
      </c>
      <c r="B41" s="33" t="s">
        <v>42</v>
      </c>
      <c r="C41" s="33" t="s">
        <v>336</v>
      </c>
      <c r="D41" s="49" t="s">
        <v>217</v>
      </c>
      <c r="E41" s="33" t="s">
        <v>227</v>
      </c>
      <c r="F41" s="33" t="s">
        <v>229</v>
      </c>
      <c r="G41" s="41"/>
      <c r="H41" s="41">
        <f>G41+'8ª medição'!H41</f>
        <v>1225.2</v>
      </c>
      <c r="I41" s="42">
        <v>6.84</v>
      </c>
      <c r="J41" s="42">
        <f t="shared" si="4"/>
        <v>8.89</v>
      </c>
      <c r="K41" s="42">
        <f t="shared" si="1"/>
        <v>0</v>
      </c>
      <c r="L41" s="42">
        <f t="shared" si="2"/>
        <v>10892.028</v>
      </c>
      <c r="M41" s="200">
        <f t="shared" si="3"/>
        <v>0</v>
      </c>
      <c r="N41" s="201"/>
      <c r="O41" s="201"/>
      <c r="P41" s="202"/>
    </row>
    <row r="42" spans="1:16" s="2" customFormat="1" ht="48">
      <c r="A42" s="33" t="s">
        <v>5</v>
      </c>
      <c r="B42" s="33" t="s">
        <v>48</v>
      </c>
      <c r="C42" s="33" t="s">
        <v>337</v>
      </c>
      <c r="D42" s="40" t="s">
        <v>230</v>
      </c>
      <c r="E42" s="33" t="s">
        <v>227</v>
      </c>
      <c r="F42" s="33" t="s">
        <v>231</v>
      </c>
      <c r="G42" s="41"/>
      <c r="H42" s="41">
        <f>G42+'8ª medição'!H42</f>
        <v>500.43</v>
      </c>
      <c r="I42" s="42">
        <v>6.84</v>
      </c>
      <c r="J42" s="42">
        <f t="shared" si="4"/>
        <v>8.89</v>
      </c>
      <c r="K42" s="42">
        <f t="shared" si="1"/>
        <v>0</v>
      </c>
      <c r="L42" s="42">
        <f t="shared" si="2"/>
        <v>4448.822700000001</v>
      </c>
      <c r="M42" s="200">
        <f t="shared" si="3"/>
        <v>0</v>
      </c>
      <c r="N42" s="201"/>
      <c r="O42" s="201"/>
      <c r="P42" s="202"/>
    </row>
    <row r="43" spans="1:16" s="2" customFormat="1" ht="48">
      <c r="A43" s="33" t="s">
        <v>5</v>
      </c>
      <c r="B43" s="33" t="s">
        <v>49</v>
      </c>
      <c r="C43" s="33" t="s">
        <v>338</v>
      </c>
      <c r="D43" s="40" t="s">
        <v>232</v>
      </c>
      <c r="E43" s="33" t="s">
        <v>17</v>
      </c>
      <c r="F43" s="33" t="s">
        <v>233</v>
      </c>
      <c r="G43" s="41"/>
      <c r="H43" s="41">
        <f>G43+'8ª medição'!H43</f>
        <v>28.32</v>
      </c>
      <c r="I43" s="42">
        <v>374.83</v>
      </c>
      <c r="J43" s="42">
        <f t="shared" si="4"/>
        <v>487.28</v>
      </c>
      <c r="K43" s="42">
        <f t="shared" si="1"/>
        <v>0</v>
      </c>
      <c r="L43" s="42">
        <f t="shared" si="2"/>
        <v>13799.7696</v>
      </c>
      <c r="M43" s="200">
        <f t="shared" si="3"/>
        <v>0</v>
      </c>
      <c r="N43" s="201"/>
      <c r="O43" s="201"/>
      <c r="P43" s="202"/>
    </row>
    <row r="44" spans="1:16" s="2" customFormat="1" ht="15" customHeight="1">
      <c r="A44" s="360"/>
      <c r="B44" s="360"/>
      <c r="C44" s="360"/>
      <c r="D44" s="360"/>
      <c r="E44" s="360"/>
      <c r="F44" s="360"/>
      <c r="G44" s="50"/>
      <c r="H44" s="41">
        <f>G44+'8ª medição'!H44</f>
        <v>0</v>
      </c>
      <c r="I44" s="42"/>
      <c r="J44" s="42"/>
      <c r="K44" s="42"/>
      <c r="L44" s="42">
        <f t="shared" si="2"/>
        <v>0</v>
      </c>
      <c r="M44" s="200">
        <f t="shared" si="3"/>
        <v>0</v>
      </c>
      <c r="N44" s="201"/>
      <c r="O44" s="201"/>
      <c r="P44" s="202"/>
    </row>
    <row r="45" spans="1:16" s="2" customFormat="1" ht="15" customHeight="1">
      <c r="A45" s="357" t="s">
        <v>50</v>
      </c>
      <c r="B45" s="358"/>
      <c r="C45" s="358"/>
      <c r="D45" s="358"/>
      <c r="E45" s="358"/>
      <c r="F45" s="359"/>
      <c r="G45" s="51"/>
      <c r="H45" s="41">
        <f>G45+'8ª medição'!H45</f>
        <v>0</v>
      </c>
      <c r="I45" s="42"/>
      <c r="J45" s="42"/>
      <c r="K45" s="42"/>
      <c r="L45" s="42">
        <f t="shared" si="2"/>
        <v>0</v>
      </c>
      <c r="M45" s="200">
        <f t="shared" si="3"/>
        <v>0</v>
      </c>
      <c r="N45" s="201"/>
      <c r="O45" s="201"/>
      <c r="P45" s="202"/>
    </row>
    <row r="46" spans="1:16" s="2" customFormat="1" ht="84">
      <c r="A46" s="33" t="s">
        <v>5</v>
      </c>
      <c r="B46" s="33">
        <v>23737</v>
      </c>
      <c r="C46" s="33" t="s">
        <v>339</v>
      </c>
      <c r="D46" s="40" t="s">
        <v>234</v>
      </c>
      <c r="E46" s="33" t="s">
        <v>29</v>
      </c>
      <c r="F46" s="33" t="s">
        <v>235</v>
      </c>
      <c r="G46" s="41"/>
      <c r="H46" s="41">
        <f>G46+'8ª medição'!H46</f>
        <v>435.8</v>
      </c>
      <c r="I46" s="42">
        <v>30.62</v>
      </c>
      <c r="J46" s="42">
        <f aca="true" t="shared" si="5" ref="J46:J51">ROUND(I46*1.3,2)</f>
        <v>39.81</v>
      </c>
      <c r="K46" s="42">
        <f t="shared" si="1"/>
        <v>0</v>
      </c>
      <c r="L46" s="42">
        <f t="shared" si="2"/>
        <v>17349.198</v>
      </c>
      <c r="M46" s="200">
        <f t="shared" si="3"/>
        <v>0</v>
      </c>
      <c r="N46" s="201"/>
      <c r="O46" s="201"/>
      <c r="P46" s="202"/>
    </row>
    <row r="47" spans="1:16" s="2" customFormat="1" ht="48">
      <c r="A47" s="33" t="s">
        <v>5</v>
      </c>
      <c r="B47" s="33" t="s">
        <v>42</v>
      </c>
      <c r="C47" s="33" t="s">
        <v>340</v>
      </c>
      <c r="D47" s="40" t="s">
        <v>217</v>
      </c>
      <c r="E47" s="33" t="s">
        <v>227</v>
      </c>
      <c r="F47" s="33" t="s">
        <v>236</v>
      </c>
      <c r="G47" s="85"/>
      <c r="H47" s="41">
        <f>G47+'8ª medição'!H47</f>
        <v>2045.65</v>
      </c>
      <c r="I47" s="42">
        <v>6.84</v>
      </c>
      <c r="J47" s="42">
        <f t="shared" si="5"/>
        <v>8.89</v>
      </c>
      <c r="K47" s="42">
        <f t="shared" si="1"/>
        <v>0</v>
      </c>
      <c r="L47" s="42">
        <f t="shared" si="2"/>
        <v>18185.828500000003</v>
      </c>
      <c r="M47" s="200">
        <f t="shared" si="3"/>
        <v>0</v>
      </c>
      <c r="N47" s="201"/>
      <c r="O47" s="201"/>
      <c r="P47" s="202"/>
    </row>
    <row r="48" spans="1:16" s="2" customFormat="1" ht="48">
      <c r="A48" s="33" t="s">
        <v>5</v>
      </c>
      <c r="B48" s="33" t="s">
        <v>48</v>
      </c>
      <c r="C48" s="33" t="s">
        <v>341</v>
      </c>
      <c r="D48" s="40" t="s">
        <v>230</v>
      </c>
      <c r="E48" s="33" t="s">
        <v>227</v>
      </c>
      <c r="F48" s="33" t="s">
        <v>237</v>
      </c>
      <c r="G48" s="85"/>
      <c r="H48" s="41">
        <f>G48+'8ª medição'!H48</f>
        <v>835.55</v>
      </c>
      <c r="I48" s="42">
        <v>6.84</v>
      </c>
      <c r="J48" s="42">
        <f t="shared" si="5"/>
        <v>8.89</v>
      </c>
      <c r="K48" s="42">
        <f t="shared" si="1"/>
        <v>0</v>
      </c>
      <c r="L48" s="42">
        <f t="shared" si="2"/>
        <v>7428.0395</v>
      </c>
      <c r="M48" s="200">
        <f t="shared" si="3"/>
        <v>0</v>
      </c>
      <c r="N48" s="201"/>
      <c r="O48" s="201"/>
      <c r="P48" s="202"/>
    </row>
    <row r="49" spans="1:16" s="2" customFormat="1" ht="48">
      <c r="A49" s="33" t="s">
        <v>5</v>
      </c>
      <c r="B49" s="33" t="s">
        <v>49</v>
      </c>
      <c r="C49" s="33" t="s">
        <v>342</v>
      </c>
      <c r="D49" s="40" t="s">
        <v>232</v>
      </c>
      <c r="E49" s="33" t="s">
        <v>17</v>
      </c>
      <c r="F49" s="33" t="s">
        <v>238</v>
      </c>
      <c r="G49" s="85"/>
      <c r="H49" s="41">
        <f>G49+'8ª medição'!H49</f>
        <v>25.33</v>
      </c>
      <c r="I49" s="42">
        <v>374.83</v>
      </c>
      <c r="J49" s="42">
        <f t="shared" si="5"/>
        <v>487.28</v>
      </c>
      <c r="K49" s="42">
        <f t="shared" si="1"/>
        <v>0</v>
      </c>
      <c r="L49" s="42">
        <f t="shared" si="2"/>
        <v>12342.802399999999</v>
      </c>
      <c r="M49" s="200">
        <f t="shared" si="3"/>
        <v>0</v>
      </c>
      <c r="N49" s="201"/>
      <c r="O49" s="201"/>
      <c r="P49" s="202"/>
    </row>
    <row r="50" spans="1:16" s="4" customFormat="1" ht="48">
      <c r="A50" s="33" t="s">
        <v>460</v>
      </c>
      <c r="B50" s="33" t="s">
        <v>459</v>
      </c>
      <c r="C50" s="33" t="s">
        <v>343</v>
      </c>
      <c r="D50" s="40" t="s">
        <v>548</v>
      </c>
      <c r="E50" s="33" t="s">
        <v>29</v>
      </c>
      <c r="F50" s="33" t="s">
        <v>240</v>
      </c>
      <c r="G50" s="41"/>
      <c r="H50" s="41">
        <f>G50+'8ª medição'!H50</f>
        <v>410.46</v>
      </c>
      <c r="I50" s="42">
        <v>49.63</v>
      </c>
      <c r="J50" s="42">
        <f t="shared" si="5"/>
        <v>64.52</v>
      </c>
      <c r="K50" s="42">
        <f t="shared" si="1"/>
        <v>0</v>
      </c>
      <c r="L50" s="42">
        <f t="shared" si="2"/>
        <v>26482.879199999996</v>
      </c>
      <c r="M50" s="200">
        <f t="shared" si="3"/>
        <v>0</v>
      </c>
      <c r="N50" s="201"/>
      <c r="O50" s="201"/>
      <c r="P50" s="204"/>
    </row>
    <row r="51" spans="1:16" s="2" customFormat="1" ht="60">
      <c r="A51" s="35" t="s">
        <v>5</v>
      </c>
      <c r="B51" s="35" t="s">
        <v>51</v>
      </c>
      <c r="C51" s="33" t="s">
        <v>344</v>
      </c>
      <c r="D51" s="40" t="s">
        <v>241</v>
      </c>
      <c r="E51" s="33" t="s">
        <v>35</v>
      </c>
      <c r="F51" s="33" t="s">
        <v>242</v>
      </c>
      <c r="G51" s="41"/>
      <c r="H51" s="41">
        <f>G51+'8ª medição'!H51</f>
        <v>193.8</v>
      </c>
      <c r="I51" s="42">
        <v>14.23</v>
      </c>
      <c r="J51" s="42">
        <f t="shared" si="5"/>
        <v>18.5</v>
      </c>
      <c r="K51" s="42">
        <f t="shared" si="1"/>
        <v>0</v>
      </c>
      <c r="L51" s="42">
        <f t="shared" si="2"/>
        <v>3585.3</v>
      </c>
      <c r="M51" s="200">
        <f t="shared" si="3"/>
        <v>0</v>
      </c>
      <c r="N51" s="201"/>
      <c r="O51" s="201"/>
      <c r="P51" s="202"/>
    </row>
    <row r="52" spans="1:16" s="2" customFormat="1" ht="15">
      <c r="A52" s="35"/>
      <c r="B52" s="35"/>
      <c r="C52" s="33"/>
      <c r="D52" s="40" t="s">
        <v>489</v>
      </c>
      <c r="E52" s="33"/>
      <c r="F52" s="33"/>
      <c r="G52" s="41"/>
      <c r="H52" s="41">
        <f>G52+'8ª medição'!H52</f>
        <v>0</v>
      </c>
      <c r="I52" s="42"/>
      <c r="J52" s="42"/>
      <c r="K52" s="42"/>
      <c r="L52" s="42">
        <f t="shared" si="2"/>
        <v>0</v>
      </c>
      <c r="M52" s="200">
        <f t="shared" si="3"/>
        <v>0</v>
      </c>
      <c r="N52" s="201"/>
      <c r="O52" s="201"/>
      <c r="P52" s="202"/>
    </row>
    <row r="53" spans="1:16" s="2" customFormat="1" ht="15">
      <c r="A53" s="365"/>
      <c r="B53" s="366"/>
      <c r="C53" s="366"/>
      <c r="D53" s="366"/>
      <c r="E53" s="366"/>
      <c r="F53" s="366"/>
      <c r="G53" s="52"/>
      <c r="H53" s="41">
        <f>G53+'8ª medição'!H53</f>
        <v>0</v>
      </c>
      <c r="I53" s="42"/>
      <c r="J53" s="42"/>
      <c r="K53" s="42"/>
      <c r="L53" s="42">
        <f t="shared" si="2"/>
        <v>0</v>
      </c>
      <c r="M53" s="200">
        <f t="shared" si="3"/>
        <v>0</v>
      </c>
      <c r="N53" s="201"/>
      <c r="O53" s="201"/>
      <c r="P53" s="202"/>
    </row>
    <row r="54" spans="1:16" s="2" customFormat="1" ht="15">
      <c r="A54" s="36"/>
      <c r="B54" s="36"/>
      <c r="C54" s="53">
        <v>5</v>
      </c>
      <c r="D54" s="44" t="s">
        <v>52</v>
      </c>
      <c r="E54" s="34"/>
      <c r="F54" s="34"/>
      <c r="G54" s="45"/>
      <c r="H54" s="41">
        <f>G54+'8ª medição'!H54</f>
        <v>0</v>
      </c>
      <c r="I54" s="46"/>
      <c r="J54" s="46"/>
      <c r="K54" s="42"/>
      <c r="L54" s="42">
        <f t="shared" si="2"/>
        <v>0</v>
      </c>
      <c r="M54" s="200">
        <f t="shared" si="3"/>
        <v>0</v>
      </c>
      <c r="N54" s="101">
        <f>SUM(L55)</f>
        <v>37621.827900000004</v>
      </c>
      <c r="O54" s="201"/>
      <c r="P54" s="202"/>
    </row>
    <row r="55" spans="1:16" s="2" customFormat="1" ht="60">
      <c r="A55" s="35" t="s">
        <v>5</v>
      </c>
      <c r="B55" s="35" t="s">
        <v>53</v>
      </c>
      <c r="C55" s="35" t="s">
        <v>345</v>
      </c>
      <c r="D55" s="40" t="s">
        <v>243</v>
      </c>
      <c r="E55" s="33" t="s">
        <v>29</v>
      </c>
      <c r="F55" s="33" t="s">
        <v>244</v>
      </c>
      <c r="G55" s="41"/>
      <c r="H55" s="41">
        <f>G55+'8ª medição'!H55</f>
        <v>1038.99</v>
      </c>
      <c r="I55" s="42">
        <v>27.85</v>
      </c>
      <c r="J55" s="42">
        <f>ROUND(I55*1.3,2)</f>
        <v>36.21</v>
      </c>
      <c r="K55" s="42">
        <f t="shared" si="1"/>
        <v>0</v>
      </c>
      <c r="L55" s="42">
        <f t="shared" si="2"/>
        <v>37621.827900000004</v>
      </c>
      <c r="M55" s="200">
        <f t="shared" si="3"/>
        <v>0</v>
      </c>
      <c r="N55" s="201"/>
      <c r="O55" s="201"/>
      <c r="P55" s="202"/>
    </row>
    <row r="56" spans="1:16" s="2" customFormat="1" ht="15">
      <c r="A56" s="360" t="s">
        <v>54</v>
      </c>
      <c r="B56" s="360"/>
      <c r="C56" s="360"/>
      <c r="D56" s="360"/>
      <c r="E56" s="360"/>
      <c r="F56" s="360"/>
      <c r="G56" s="54"/>
      <c r="H56" s="41">
        <f>G56+'8ª medição'!H56</f>
        <v>0</v>
      </c>
      <c r="I56" s="42"/>
      <c r="J56" s="42"/>
      <c r="K56" s="42"/>
      <c r="L56" s="42">
        <f t="shared" si="2"/>
        <v>0</v>
      </c>
      <c r="M56" s="200">
        <f t="shared" si="3"/>
        <v>0</v>
      </c>
      <c r="N56" s="201"/>
      <c r="O56" s="201"/>
      <c r="P56" s="202"/>
    </row>
    <row r="57" spans="1:16" s="2" customFormat="1" ht="15">
      <c r="A57" s="367"/>
      <c r="B57" s="367"/>
      <c r="C57" s="367"/>
      <c r="D57" s="367"/>
      <c r="E57" s="367"/>
      <c r="F57" s="367"/>
      <c r="G57" s="55"/>
      <c r="H57" s="41">
        <f>G57+'8ª medição'!H57</f>
        <v>0</v>
      </c>
      <c r="I57" s="42"/>
      <c r="J57" s="42"/>
      <c r="K57" s="42"/>
      <c r="L57" s="42">
        <f t="shared" si="2"/>
        <v>0</v>
      </c>
      <c r="M57" s="200">
        <f t="shared" si="3"/>
        <v>0</v>
      </c>
      <c r="N57" s="201"/>
      <c r="O57" s="201"/>
      <c r="P57" s="202"/>
    </row>
    <row r="58" spans="1:16" s="2" customFormat="1" ht="15">
      <c r="A58" s="56"/>
      <c r="B58" s="36"/>
      <c r="C58" s="53">
        <v>6</v>
      </c>
      <c r="D58" s="44" t="s">
        <v>55</v>
      </c>
      <c r="E58" s="34"/>
      <c r="F58" s="34"/>
      <c r="G58" s="45"/>
      <c r="H58" s="41">
        <f>G58+'8ª medição'!H58</f>
        <v>0</v>
      </c>
      <c r="I58" s="46"/>
      <c r="J58" s="46"/>
      <c r="K58" s="42"/>
      <c r="L58" s="42">
        <f t="shared" si="2"/>
        <v>0</v>
      </c>
      <c r="M58" s="200">
        <f t="shared" si="3"/>
        <v>0</v>
      </c>
      <c r="N58" s="201"/>
      <c r="O58" s="201"/>
      <c r="P58" s="202"/>
    </row>
    <row r="59" spans="1:16" s="2" customFormat="1" ht="24">
      <c r="A59" s="35" t="s">
        <v>5</v>
      </c>
      <c r="B59" s="35" t="s">
        <v>56</v>
      </c>
      <c r="C59" s="35" t="s">
        <v>346</v>
      </c>
      <c r="D59" s="40" t="s">
        <v>57</v>
      </c>
      <c r="E59" s="33" t="s">
        <v>29</v>
      </c>
      <c r="F59" s="33"/>
      <c r="G59" s="41"/>
      <c r="H59" s="41">
        <f>G59+'8ª medição'!H59</f>
        <v>0</v>
      </c>
      <c r="I59" s="42">
        <v>5.15</v>
      </c>
      <c r="J59" s="42">
        <f>ROUND(I59*1.3,2)</f>
        <v>6.7</v>
      </c>
      <c r="K59" s="42">
        <f t="shared" si="1"/>
        <v>0</v>
      </c>
      <c r="L59" s="42">
        <f t="shared" si="2"/>
        <v>0</v>
      </c>
      <c r="M59" s="200">
        <f t="shared" si="3"/>
        <v>0</v>
      </c>
      <c r="N59" s="201"/>
      <c r="O59" s="201"/>
      <c r="P59" s="202"/>
    </row>
    <row r="60" spans="1:16" s="2" customFormat="1" ht="24">
      <c r="A60" s="35" t="s">
        <v>5</v>
      </c>
      <c r="B60" s="35">
        <v>24758</v>
      </c>
      <c r="C60" s="35" t="s">
        <v>347</v>
      </c>
      <c r="D60" s="40" t="s">
        <v>58</v>
      </c>
      <c r="E60" s="33" t="s">
        <v>29</v>
      </c>
      <c r="F60" s="33"/>
      <c r="G60" s="41"/>
      <c r="H60" s="41">
        <f>G60+'8ª medição'!H60</f>
        <v>0</v>
      </c>
      <c r="I60" s="42">
        <v>46.69</v>
      </c>
      <c r="J60" s="42"/>
      <c r="K60" s="42">
        <f t="shared" si="1"/>
        <v>0</v>
      </c>
      <c r="L60" s="42">
        <f t="shared" si="2"/>
        <v>0</v>
      </c>
      <c r="M60" s="200">
        <f t="shared" si="3"/>
        <v>0</v>
      </c>
      <c r="N60" s="201"/>
      <c r="O60" s="201"/>
      <c r="P60" s="202"/>
    </row>
    <row r="61" spans="1:16" s="2" customFormat="1" ht="48">
      <c r="A61" s="35" t="s">
        <v>5</v>
      </c>
      <c r="B61" s="35">
        <v>23711</v>
      </c>
      <c r="C61" s="35" t="s">
        <v>348</v>
      </c>
      <c r="D61" s="40" t="s">
        <v>245</v>
      </c>
      <c r="E61" s="33" t="s">
        <v>29</v>
      </c>
      <c r="F61" s="33"/>
      <c r="G61" s="41"/>
      <c r="H61" s="41">
        <f>G61+'8ª medição'!H61</f>
        <v>0</v>
      </c>
      <c r="I61" s="42">
        <v>23.62</v>
      </c>
      <c r="J61" s="42"/>
      <c r="K61" s="42">
        <f t="shared" si="1"/>
        <v>0</v>
      </c>
      <c r="L61" s="42">
        <f t="shared" si="2"/>
        <v>0</v>
      </c>
      <c r="M61" s="200">
        <f t="shared" si="3"/>
        <v>0</v>
      </c>
      <c r="N61" s="201"/>
      <c r="O61" s="201"/>
      <c r="P61" s="202"/>
    </row>
    <row r="62" spans="1:16" s="2" customFormat="1" ht="15">
      <c r="A62" s="367"/>
      <c r="B62" s="367"/>
      <c r="C62" s="367"/>
      <c r="D62" s="367"/>
      <c r="E62" s="367"/>
      <c r="F62" s="367"/>
      <c r="G62" s="55"/>
      <c r="H62" s="41">
        <f>G62+'8ª medição'!H62</f>
        <v>0</v>
      </c>
      <c r="I62" s="42"/>
      <c r="J62" s="42"/>
      <c r="K62" s="42"/>
      <c r="L62" s="42">
        <f t="shared" si="2"/>
        <v>0</v>
      </c>
      <c r="M62" s="200">
        <f t="shared" si="3"/>
        <v>0</v>
      </c>
      <c r="N62" s="201"/>
      <c r="O62" s="201"/>
      <c r="P62" s="202"/>
    </row>
    <row r="63" spans="1:16" s="2" customFormat="1" ht="24">
      <c r="A63" s="56"/>
      <c r="B63" s="36"/>
      <c r="C63" s="53">
        <v>7</v>
      </c>
      <c r="D63" s="44" t="s">
        <v>59</v>
      </c>
      <c r="E63" s="34"/>
      <c r="F63" s="34"/>
      <c r="G63" s="45"/>
      <c r="H63" s="41">
        <f>G63+'8ª medição'!H63</f>
        <v>0</v>
      </c>
      <c r="I63" s="46"/>
      <c r="J63" s="46"/>
      <c r="K63" s="42"/>
      <c r="L63" s="42">
        <f t="shared" si="2"/>
        <v>0</v>
      </c>
      <c r="M63" s="200">
        <f t="shared" si="3"/>
        <v>0</v>
      </c>
      <c r="N63" s="101">
        <f>SUM(L65:L87)</f>
        <v>70165.4821</v>
      </c>
      <c r="O63" s="201"/>
      <c r="P63" s="201"/>
    </row>
    <row r="64" spans="1:16" s="2" customFormat="1" ht="15">
      <c r="A64" s="35"/>
      <c r="B64" s="35"/>
      <c r="C64" s="35"/>
      <c r="D64" s="48" t="s">
        <v>60</v>
      </c>
      <c r="E64" s="33"/>
      <c r="F64" s="33"/>
      <c r="G64" s="41"/>
      <c r="H64" s="41">
        <f>G64+'8ª medição'!H64</f>
        <v>0</v>
      </c>
      <c r="I64" s="42"/>
      <c r="J64" s="42"/>
      <c r="K64" s="42"/>
      <c r="L64" s="42">
        <f t="shared" si="2"/>
        <v>0</v>
      </c>
      <c r="M64" s="200">
        <f t="shared" si="3"/>
        <v>0</v>
      </c>
      <c r="N64" s="201"/>
      <c r="O64" s="201"/>
      <c r="P64" s="202"/>
    </row>
    <row r="65" spans="1:16" s="2" customFormat="1" ht="48">
      <c r="A65" s="35" t="s">
        <v>5</v>
      </c>
      <c r="B65" s="35" t="s">
        <v>61</v>
      </c>
      <c r="C65" s="35" t="s">
        <v>349</v>
      </c>
      <c r="D65" s="40" t="s">
        <v>246</v>
      </c>
      <c r="E65" s="33" t="s">
        <v>29</v>
      </c>
      <c r="F65" s="33" t="s">
        <v>247</v>
      </c>
      <c r="G65" s="41"/>
      <c r="H65" s="41">
        <f>G65+'8ª medição'!H65</f>
        <v>324.29</v>
      </c>
      <c r="I65" s="42">
        <v>23.12</v>
      </c>
      <c r="J65" s="42">
        <f>ROUND(I65*1.3,2)</f>
        <v>30.06</v>
      </c>
      <c r="K65" s="42">
        <f t="shared" si="1"/>
        <v>0</v>
      </c>
      <c r="L65" s="42">
        <f t="shared" si="2"/>
        <v>9748.1574</v>
      </c>
      <c r="M65" s="200">
        <f t="shared" si="3"/>
        <v>0</v>
      </c>
      <c r="N65" s="201"/>
      <c r="O65" s="201"/>
      <c r="P65" s="202"/>
    </row>
    <row r="66" spans="1:16" s="2" customFormat="1" ht="60.75" customHeight="1">
      <c r="A66" s="35" t="s">
        <v>5</v>
      </c>
      <c r="B66" s="35" t="s">
        <v>62</v>
      </c>
      <c r="C66" s="35" t="s">
        <v>350</v>
      </c>
      <c r="D66" s="40" t="s">
        <v>248</v>
      </c>
      <c r="E66" s="33" t="s">
        <v>29</v>
      </c>
      <c r="F66" s="33" t="s">
        <v>509</v>
      </c>
      <c r="G66" s="41"/>
      <c r="H66" s="41">
        <f>G66+'8ª medição'!H66</f>
        <v>0</v>
      </c>
      <c r="I66" s="42">
        <v>14.82</v>
      </c>
      <c r="J66" s="42">
        <v>19.26</v>
      </c>
      <c r="K66" s="42">
        <f t="shared" si="1"/>
        <v>0</v>
      </c>
      <c r="L66" s="42">
        <f t="shared" si="2"/>
        <v>0</v>
      </c>
      <c r="M66" s="200">
        <f t="shared" si="3"/>
        <v>324.3</v>
      </c>
      <c r="N66" s="201"/>
      <c r="O66" s="201"/>
      <c r="P66" s="202"/>
    </row>
    <row r="67" spans="1:16" s="3" customFormat="1" ht="48">
      <c r="A67" s="35" t="s">
        <v>31</v>
      </c>
      <c r="B67" s="35">
        <v>102</v>
      </c>
      <c r="C67" s="35" t="s">
        <v>351</v>
      </c>
      <c r="D67" s="40" t="s">
        <v>249</v>
      </c>
      <c r="E67" s="33" t="s">
        <v>29</v>
      </c>
      <c r="F67" s="33" t="s">
        <v>250</v>
      </c>
      <c r="G67" s="41"/>
      <c r="H67" s="41">
        <f>G67+'8ª medição'!H67</f>
        <v>0</v>
      </c>
      <c r="I67" s="42">
        <v>50.22</v>
      </c>
      <c r="J67" s="42">
        <v>65.28</v>
      </c>
      <c r="K67" s="42">
        <f t="shared" si="1"/>
        <v>0</v>
      </c>
      <c r="L67" s="42">
        <f t="shared" si="2"/>
        <v>0</v>
      </c>
      <c r="M67" s="200">
        <f t="shared" si="3"/>
        <v>67.94</v>
      </c>
      <c r="N67" s="201"/>
      <c r="O67" s="201"/>
      <c r="P67" s="203"/>
    </row>
    <row r="68" spans="1:16" s="2" customFormat="1" ht="48">
      <c r="A68" s="35" t="s">
        <v>5</v>
      </c>
      <c r="B68" s="35" t="s">
        <v>63</v>
      </c>
      <c r="C68" s="35" t="s">
        <v>352</v>
      </c>
      <c r="D68" s="40" t="s">
        <v>251</v>
      </c>
      <c r="E68" s="33" t="s">
        <v>29</v>
      </c>
      <c r="F68" s="33" t="s">
        <v>252</v>
      </c>
      <c r="G68" s="41"/>
      <c r="H68" s="41">
        <f>G68+'8ª medição'!H68</f>
        <v>0</v>
      </c>
      <c r="I68" s="42">
        <v>14.69</v>
      </c>
      <c r="J68" s="42">
        <f aca="true" t="shared" si="6" ref="J68:J87">ROUND(I68*1.3,2)</f>
        <v>19.1</v>
      </c>
      <c r="K68" s="42">
        <f t="shared" si="1"/>
        <v>0</v>
      </c>
      <c r="L68" s="42">
        <f t="shared" si="2"/>
        <v>0</v>
      </c>
      <c r="M68" s="200">
        <f t="shared" si="3"/>
        <v>13.88</v>
      </c>
      <c r="N68" s="201"/>
      <c r="O68" s="201"/>
      <c r="P68" s="202"/>
    </row>
    <row r="69" spans="1:16" s="4" customFormat="1" ht="72">
      <c r="A69" s="33" t="s">
        <v>460</v>
      </c>
      <c r="B69" s="33" t="s">
        <v>462</v>
      </c>
      <c r="C69" s="35" t="s">
        <v>353</v>
      </c>
      <c r="D69" s="40" t="s">
        <v>461</v>
      </c>
      <c r="E69" s="33" t="s">
        <v>29</v>
      </c>
      <c r="F69" s="33" t="s">
        <v>247</v>
      </c>
      <c r="G69" s="41"/>
      <c r="H69" s="41">
        <f>G69+'8ª medição'!H69</f>
        <v>0</v>
      </c>
      <c r="I69" s="42">
        <v>49.98</v>
      </c>
      <c r="J69" s="42">
        <f t="shared" si="6"/>
        <v>64.97</v>
      </c>
      <c r="K69" s="42">
        <f t="shared" si="1"/>
        <v>0</v>
      </c>
      <c r="L69" s="42">
        <f t="shared" si="2"/>
        <v>0</v>
      </c>
      <c r="M69" s="200">
        <f t="shared" si="3"/>
        <v>324.29</v>
      </c>
      <c r="N69" s="201"/>
      <c r="O69" s="201"/>
      <c r="P69" s="204"/>
    </row>
    <row r="70" spans="1:16" s="4" customFormat="1" ht="36">
      <c r="A70" s="33" t="s">
        <v>460</v>
      </c>
      <c r="B70" s="33" t="s">
        <v>463</v>
      </c>
      <c r="C70" s="35" t="s">
        <v>354</v>
      </c>
      <c r="D70" s="40" t="s">
        <v>257</v>
      </c>
      <c r="E70" s="33" t="s">
        <v>35</v>
      </c>
      <c r="F70" s="33" t="s">
        <v>258</v>
      </c>
      <c r="G70" s="41"/>
      <c r="H70" s="41">
        <f>G70+'8ª medição'!H70</f>
        <v>0</v>
      </c>
      <c r="I70" s="42">
        <v>6.27</v>
      </c>
      <c r="J70" s="42">
        <f t="shared" si="6"/>
        <v>8.15</v>
      </c>
      <c r="K70" s="42">
        <f t="shared" si="1"/>
        <v>0</v>
      </c>
      <c r="L70" s="42">
        <f t="shared" si="2"/>
        <v>0</v>
      </c>
      <c r="M70" s="200">
        <f t="shared" si="3"/>
        <v>263.45</v>
      </c>
      <c r="N70" s="201"/>
      <c r="O70" s="201"/>
      <c r="P70" s="204"/>
    </row>
    <row r="71" spans="1:16" s="4" customFormat="1" ht="29.25" customHeight="1">
      <c r="A71" s="33" t="s">
        <v>460</v>
      </c>
      <c r="B71" s="33" t="s">
        <v>464</v>
      </c>
      <c r="C71" s="35" t="s">
        <v>355</v>
      </c>
      <c r="D71" s="40" t="s">
        <v>64</v>
      </c>
      <c r="E71" s="33" t="s">
        <v>35</v>
      </c>
      <c r="F71" s="33" t="s">
        <v>65</v>
      </c>
      <c r="G71" s="41"/>
      <c r="H71" s="41">
        <f>G71+'8ª medição'!H71</f>
        <v>0</v>
      </c>
      <c r="I71" s="42">
        <v>31.48</v>
      </c>
      <c r="J71" s="42">
        <v>40.93</v>
      </c>
      <c r="K71" s="42">
        <f t="shared" si="1"/>
        <v>0</v>
      </c>
      <c r="L71" s="42">
        <f t="shared" si="2"/>
        <v>0</v>
      </c>
      <c r="M71" s="200">
        <f t="shared" si="3"/>
        <v>33.85</v>
      </c>
      <c r="N71" s="201"/>
      <c r="O71" s="201"/>
      <c r="P71" s="204"/>
    </row>
    <row r="72" spans="1:16" s="2" customFormat="1" ht="15">
      <c r="A72" s="33"/>
      <c r="B72" s="33"/>
      <c r="C72" s="33"/>
      <c r="D72" s="48" t="s">
        <v>66</v>
      </c>
      <c r="E72" s="33"/>
      <c r="F72" s="33"/>
      <c r="G72" s="41"/>
      <c r="H72" s="41">
        <f>G72+'8ª medição'!H72</f>
        <v>0</v>
      </c>
      <c r="I72" s="42"/>
      <c r="J72" s="42"/>
      <c r="K72" s="42"/>
      <c r="L72" s="42">
        <f t="shared" si="2"/>
        <v>0</v>
      </c>
      <c r="M72" s="200">
        <f t="shared" si="3"/>
        <v>0</v>
      </c>
      <c r="N72" s="201"/>
      <c r="O72" s="201"/>
      <c r="P72" s="202"/>
    </row>
    <row r="73" spans="1:16" s="2" customFormat="1" ht="48">
      <c r="A73" s="33" t="s">
        <v>5</v>
      </c>
      <c r="B73" s="33">
        <v>5975</v>
      </c>
      <c r="C73" s="33" t="s">
        <v>356</v>
      </c>
      <c r="D73" s="40" t="s">
        <v>259</v>
      </c>
      <c r="E73" s="33" t="s">
        <v>29</v>
      </c>
      <c r="F73" s="33" t="s">
        <v>260</v>
      </c>
      <c r="G73" s="41"/>
      <c r="H73" s="41">
        <f>G73+'8ª medição'!H73</f>
        <v>968.19</v>
      </c>
      <c r="I73" s="42">
        <v>3.25</v>
      </c>
      <c r="J73" s="42">
        <v>4.22</v>
      </c>
      <c r="K73" s="42">
        <f t="shared" si="1"/>
        <v>0</v>
      </c>
      <c r="L73" s="42">
        <f t="shared" si="2"/>
        <v>4085.7617999999998</v>
      </c>
      <c r="M73" s="200">
        <f t="shared" si="3"/>
        <v>0</v>
      </c>
      <c r="N73" s="201"/>
      <c r="O73" s="201"/>
      <c r="P73" s="202"/>
    </row>
    <row r="74" spans="1:16" s="2" customFormat="1" ht="48">
      <c r="A74" s="33" t="s">
        <v>5</v>
      </c>
      <c r="B74" s="33">
        <v>5974</v>
      </c>
      <c r="C74" s="33" t="s">
        <v>357</v>
      </c>
      <c r="D74" s="40" t="s">
        <v>261</v>
      </c>
      <c r="E74" s="33" t="s">
        <v>29</v>
      </c>
      <c r="F74" s="33" t="s">
        <v>262</v>
      </c>
      <c r="G74" s="41"/>
      <c r="H74" s="41">
        <f>G74+'8ª medição'!H74</f>
        <v>1150.73</v>
      </c>
      <c r="I74" s="42">
        <v>2.85</v>
      </c>
      <c r="J74" s="42">
        <f t="shared" si="6"/>
        <v>3.71</v>
      </c>
      <c r="K74" s="42">
        <f t="shared" si="1"/>
        <v>0</v>
      </c>
      <c r="L74" s="42">
        <f t="shared" si="2"/>
        <v>4269.2083</v>
      </c>
      <c r="M74" s="200">
        <f t="shared" si="3"/>
        <v>0</v>
      </c>
      <c r="N74" s="201"/>
      <c r="O74" s="201"/>
      <c r="P74" s="202"/>
    </row>
    <row r="75" spans="1:16" s="2" customFormat="1" ht="48">
      <c r="A75" s="33" t="s">
        <v>5</v>
      </c>
      <c r="B75" s="33" t="s">
        <v>67</v>
      </c>
      <c r="C75" s="33" t="s">
        <v>283</v>
      </c>
      <c r="D75" s="40" t="s">
        <v>263</v>
      </c>
      <c r="E75" s="33" t="s">
        <v>29</v>
      </c>
      <c r="F75" s="33" t="s">
        <v>264</v>
      </c>
      <c r="G75" s="83">
        <v>242.14</v>
      </c>
      <c r="H75" s="41">
        <f>G75+'8ª medição'!H75</f>
        <v>2118.924</v>
      </c>
      <c r="I75" s="42">
        <v>15.31</v>
      </c>
      <c r="J75" s="42">
        <f t="shared" si="6"/>
        <v>19.9</v>
      </c>
      <c r="K75" s="42">
        <f t="shared" si="1"/>
        <v>4818.585999999999</v>
      </c>
      <c r="L75" s="42">
        <f t="shared" si="2"/>
        <v>42166.5876</v>
      </c>
      <c r="M75" s="200">
        <f t="shared" si="3"/>
        <v>-0.0039999999999054126</v>
      </c>
      <c r="N75" s="201"/>
      <c r="O75" s="201"/>
      <c r="P75" s="202"/>
    </row>
    <row r="76" spans="1:16" s="4" customFormat="1" ht="48">
      <c r="A76" s="33" t="s">
        <v>460</v>
      </c>
      <c r="B76" s="33" t="s">
        <v>465</v>
      </c>
      <c r="C76" s="33" t="s">
        <v>358</v>
      </c>
      <c r="D76" s="40" t="s">
        <v>265</v>
      </c>
      <c r="E76" s="33" t="s">
        <v>29</v>
      </c>
      <c r="F76" s="33" t="s">
        <v>266</v>
      </c>
      <c r="G76" s="41"/>
      <c r="H76" s="41">
        <f>G76+'8ª medição'!H76</f>
        <v>0</v>
      </c>
      <c r="I76" s="42">
        <v>39.2</v>
      </c>
      <c r="J76" s="42">
        <f t="shared" si="6"/>
        <v>50.96</v>
      </c>
      <c r="K76" s="42">
        <f t="shared" si="1"/>
        <v>0</v>
      </c>
      <c r="L76" s="42">
        <f t="shared" si="2"/>
        <v>0</v>
      </c>
      <c r="M76" s="200">
        <f t="shared" si="3"/>
        <v>264.95</v>
      </c>
      <c r="N76" s="201"/>
      <c r="O76" s="201"/>
      <c r="P76" s="204"/>
    </row>
    <row r="77" spans="1:16" s="2" customFormat="1" ht="24">
      <c r="A77" s="33" t="s">
        <v>5</v>
      </c>
      <c r="B77" s="33" t="s">
        <v>68</v>
      </c>
      <c r="C77" s="33" t="s">
        <v>359</v>
      </c>
      <c r="D77" s="40" t="s">
        <v>69</v>
      </c>
      <c r="E77" s="33" t="s">
        <v>29</v>
      </c>
      <c r="F77" s="33" t="s">
        <v>70</v>
      </c>
      <c r="G77" s="41"/>
      <c r="H77" s="41">
        <f>G77+'8ª medição'!H77</f>
        <v>0</v>
      </c>
      <c r="I77" s="42">
        <v>12.82</v>
      </c>
      <c r="J77" s="42">
        <v>16.66</v>
      </c>
      <c r="K77" s="42">
        <f t="shared" si="1"/>
        <v>0</v>
      </c>
      <c r="L77" s="42">
        <f t="shared" si="2"/>
        <v>0</v>
      </c>
      <c r="M77" s="200">
        <f t="shared" si="3"/>
        <v>885.78</v>
      </c>
      <c r="N77" s="201"/>
      <c r="O77" s="201"/>
      <c r="P77" s="202"/>
    </row>
    <row r="78" spans="1:16" s="2" customFormat="1" ht="24">
      <c r="A78" s="33" t="s">
        <v>5</v>
      </c>
      <c r="B78" s="33" t="s">
        <v>71</v>
      </c>
      <c r="C78" s="33" t="s">
        <v>360</v>
      </c>
      <c r="D78" s="40" t="s">
        <v>72</v>
      </c>
      <c r="E78" s="33" t="s">
        <v>29</v>
      </c>
      <c r="F78" s="33" t="s">
        <v>70</v>
      </c>
      <c r="G78" s="41"/>
      <c r="H78" s="41">
        <f>G78+'8ª medição'!H78</f>
        <v>0</v>
      </c>
      <c r="I78" s="42">
        <v>12.78</v>
      </c>
      <c r="J78" s="42">
        <f t="shared" si="6"/>
        <v>16.61</v>
      </c>
      <c r="K78" s="42">
        <f t="shared" si="1"/>
        <v>0</v>
      </c>
      <c r="L78" s="42">
        <f t="shared" si="2"/>
        <v>0</v>
      </c>
      <c r="M78" s="200">
        <f t="shared" si="3"/>
        <v>885.78</v>
      </c>
      <c r="N78" s="201"/>
      <c r="O78" s="201"/>
      <c r="P78" s="202"/>
    </row>
    <row r="79" spans="1:16" s="4" customFormat="1" ht="29.25" customHeight="1">
      <c r="A79" s="33" t="s">
        <v>460</v>
      </c>
      <c r="B79" s="33" t="s">
        <v>466</v>
      </c>
      <c r="C79" s="33" t="s">
        <v>361</v>
      </c>
      <c r="D79" s="40" t="s">
        <v>73</v>
      </c>
      <c r="E79" s="33" t="s">
        <v>35</v>
      </c>
      <c r="F79" s="33" t="s">
        <v>74</v>
      </c>
      <c r="G79" s="41"/>
      <c r="H79" s="41">
        <f>G79+'8ª medição'!H79</f>
        <v>0</v>
      </c>
      <c r="I79" s="42">
        <v>31.48</v>
      </c>
      <c r="J79" s="42">
        <v>40.93</v>
      </c>
      <c r="K79" s="42">
        <f t="shared" si="1"/>
        <v>0</v>
      </c>
      <c r="L79" s="42">
        <f t="shared" si="2"/>
        <v>0</v>
      </c>
      <c r="M79" s="200">
        <f t="shared" si="3"/>
        <v>48.5</v>
      </c>
      <c r="N79" s="201"/>
      <c r="O79" s="201"/>
      <c r="P79" s="204"/>
    </row>
    <row r="80" spans="1:16" s="2" customFormat="1" ht="24">
      <c r="A80" s="33" t="s">
        <v>5</v>
      </c>
      <c r="B80" s="33" t="s">
        <v>75</v>
      </c>
      <c r="C80" s="33" t="s">
        <v>362</v>
      </c>
      <c r="D80" s="40" t="s">
        <v>76</v>
      </c>
      <c r="E80" s="33" t="s">
        <v>29</v>
      </c>
      <c r="F80" s="33" t="s">
        <v>77</v>
      </c>
      <c r="G80" s="41"/>
      <c r="H80" s="41">
        <f>G80+'8ª medição'!H80</f>
        <v>0</v>
      </c>
      <c r="I80" s="42">
        <v>18.66</v>
      </c>
      <c r="J80" s="42">
        <f t="shared" si="6"/>
        <v>24.26</v>
      </c>
      <c r="K80" s="42">
        <f aca="true" t="shared" si="7" ref="K80:K143">J80*G80</f>
        <v>0</v>
      </c>
      <c r="L80" s="42">
        <f aca="true" t="shared" si="8" ref="L80:L143">H80*J80</f>
        <v>0</v>
      </c>
      <c r="M80" s="200">
        <f aca="true" t="shared" si="9" ref="M80:M143">F80-H80</f>
        <v>979.55</v>
      </c>
      <c r="N80" s="201"/>
      <c r="O80" s="201"/>
      <c r="P80" s="202"/>
    </row>
    <row r="81" spans="1:16" s="2" customFormat="1" ht="15">
      <c r="A81" s="33"/>
      <c r="B81" s="33"/>
      <c r="C81" s="33"/>
      <c r="D81" s="48" t="s">
        <v>78</v>
      </c>
      <c r="E81" s="33"/>
      <c r="F81" s="33"/>
      <c r="G81" s="41"/>
      <c r="H81" s="41">
        <f>G81+'8ª medição'!H81</f>
        <v>0</v>
      </c>
      <c r="I81" s="42"/>
      <c r="J81" s="42"/>
      <c r="K81" s="42"/>
      <c r="L81" s="42">
        <f t="shared" si="8"/>
        <v>0</v>
      </c>
      <c r="M81" s="200">
        <f t="shared" si="9"/>
        <v>0</v>
      </c>
      <c r="N81" s="201"/>
      <c r="O81" s="201"/>
      <c r="P81" s="202"/>
    </row>
    <row r="82" spans="1:16" s="2" customFormat="1" ht="48">
      <c r="A82" s="33" t="s">
        <v>5</v>
      </c>
      <c r="B82" s="33">
        <v>5975</v>
      </c>
      <c r="C82" s="33" t="s">
        <v>363</v>
      </c>
      <c r="D82" s="40" t="s">
        <v>267</v>
      </c>
      <c r="E82" s="33" t="s">
        <v>29</v>
      </c>
      <c r="F82" s="33" t="s">
        <v>268</v>
      </c>
      <c r="G82" s="85"/>
      <c r="H82" s="41">
        <f>G82+'8ª medição'!H82</f>
        <v>410</v>
      </c>
      <c r="I82" s="42">
        <v>3.25</v>
      </c>
      <c r="J82" s="42">
        <v>4.22</v>
      </c>
      <c r="K82" s="42">
        <f t="shared" si="7"/>
        <v>0</v>
      </c>
      <c r="L82" s="42">
        <f t="shared" si="8"/>
        <v>1730.1999999999998</v>
      </c>
      <c r="M82" s="200">
        <f t="shared" si="9"/>
        <v>0.3299999999999841</v>
      </c>
      <c r="N82" s="201"/>
      <c r="O82" s="201"/>
      <c r="P82" s="202"/>
    </row>
    <row r="83" spans="1:16" s="2" customFormat="1" ht="48">
      <c r="A83" s="33" t="s">
        <v>5</v>
      </c>
      <c r="B83" s="33" t="s">
        <v>79</v>
      </c>
      <c r="C83" s="33" t="s">
        <v>364</v>
      </c>
      <c r="D83" s="40" t="s">
        <v>269</v>
      </c>
      <c r="E83" s="33" t="s">
        <v>29</v>
      </c>
      <c r="F83" s="33" t="s">
        <v>268</v>
      </c>
      <c r="G83" s="83">
        <v>82.066</v>
      </c>
      <c r="H83" s="41">
        <f>G83+'8ª medição'!H83</f>
        <v>410.33000000000004</v>
      </c>
      <c r="I83" s="42">
        <v>15.31</v>
      </c>
      <c r="J83" s="42">
        <f t="shared" si="6"/>
        <v>19.9</v>
      </c>
      <c r="K83" s="42">
        <f t="shared" si="7"/>
        <v>1633.1134</v>
      </c>
      <c r="L83" s="42">
        <f t="shared" si="8"/>
        <v>8165.567</v>
      </c>
      <c r="M83" s="200">
        <f t="shared" si="9"/>
        <v>0</v>
      </c>
      <c r="N83" s="201"/>
      <c r="O83" s="201"/>
      <c r="P83" s="202"/>
    </row>
    <row r="84" spans="1:16" s="2" customFormat="1" ht="24">
      <c r="A84" s="33" t="s">
        <v>5</v>
      </c>
      <c r="B84" s="33" t="s">
        <v>80</v>
      </c>
      <c r="C84" s="33" t="s">
        <v>365</v>
      </c>
      <c r="D84" s="40" t="s">
        <v>81</v>
      </c>
      <c r="E84" s="33" t="s">
        <v>29</v>
      </c>
      <c r="F84" s="33" t="s">
        <v>82</v>
      </c>
      <c r="G84" s="41"/>
      <c r="H84" s="41">
        <f>G84+'8ª medição'!H84</f>
        <v>0</v>
      </c>
      <c r="I84" s="42">
        <v>12.82</v>
      </c>
      <c r="J84" s="42">
        <v>16.66</v>
      </c>
      <c r="K84" s="42">
        <f t="shared" si="7"/>
        <v>0</v>
      </c>
      <c r="L84" s="42">
        <f t="shared" si="8"/>
        <v>0</v>
      </c>
      <c r="M84" s="200">
        <f t="shared" si="9"/>
        <v>362.33</v>
      </c>
      <c r="N84" s="201"/>
      <c r="O84" s="201"/>
      <c r="P84" s="202"/>
    </row>
    <row r="85" spans="1:16" s="2" customFormat="1" ht="24">
      <c r="A85" s="33" t="s">
        <v>5</v>
      </c>
      <c r="B85" s="33" t="s">
        <v>71</v>
      </c>
      <c r="C85" s="33" t="s">
        <v>366</v>
      </c>
      <c r="D85" s="40" t="s">
        <v>72</v>
      </c>
      <c r="E85" s="33" t="s">
        <v>29</v>
      </c>
      <c r="F85" s="33" t="s">
        <v>82</v>
      </c>
      <c r="G85" s="41"/>
      <c r="H85" s="41">
        <f>G85+'8ª medição'!H85</f>
        <v>0</v>
      </c>
      <c r="I85" s="42">
        <v>12.78</v>
      </c>
      <c r="J85" s="42">
        <f t="shared" si="6"/>
        <v>16.61</v>
      </c>
      <c r="K85" s="42">
        <f t="shared" si="7"/>
        <v>0</v>
      </c>
      <c r="L85" s="42">
        <f t="shared" si="8"/>
        <v>0</v>
      </c>
      <c r="M85" s="200">
        <f t="shared" si="9"/>
        <v>362.33</v>
      </c>
      <c r="N85" s="201"/>
      <c r="O85" s="201"/>
      <c r="P85" s="202"/>
    </row>
    <row r="86" spans="1:16" s="2" customFormat="1" ht="24">
      <c r="A86" s="33" t="s">
        <v>5</v>
      </c>
      <c r="B86" s="33" t="s">
        <v>75</v>
      </c>
      <c r="C86" s="33" t="s">
        <v>367</v>
      </c>
      <c r="D86" s="40" t="s">
        <v>76</v>
      </c>
      <c r="E86" s="33" t="s">
        <v>29</v>
      </c>
      <c r="F86" s="33" t="s">
        <v>83</v>
      </c>
      <c r="G86" s="41"/>
      <c r="H86" s="41">
        <f>G86+'8ª medição'!H86</f>
        <v>0</v>
      </c>
      <c r="I86" s="42">
        <v>18.66</v>
      </c>
      <c r="J86" s="42">
        <f t="shared" si="6"/>
        <v>24.26</v>
      </c>
      <c r="K86" s="42">
        <f t="shared" si="7"/>
        <v>0</v>
      </c>
      <c r="L86" s="42">
        <f t="shared" si="8"/>
        <v>0</v>
      </c>
      <c r="M86" s="200">
        <f t="shared" si="9"/>
        <v>50.55</v>
      </c>
      <c r="N86" s="201"/>
      <c r="O86" s="201"/>
      <c r="P86" s="202"/>
    </row>
    <row r="87" spans="1:16" s="2" customFormat="1" ht="24">
      <c r="A87" s="33" t="s">
        <v>5</v>
      </c>
      <c r="B87" s="33" t="s">
        <v>84</v>
      </c>
      <c r="C87" s="33" t="s">
        <v>368</v>
      </c>
      <c r="D87" s="40" t="s">
        <v>85</v>
      </c>
      <c r="E87" s="33" t="s">
        <v>29</v>
      </c>
      <c r="F87" s="33" t="s">
        <v>86</v>
      </c>
      <c r="G87" s="41"/>
      <c r="H87" s="41">
        <f>G87+'8ª medição'!H87</f>
        <v>0</v>
      </c>
      <c r="I87" s="42">
        <v>42.53</v>
      </c>
      <c r="J87" s="42">
        <f t="shared" si="6"/>
        <v>55.29</v>
      </c>
      <c r="K87" s="42">
        <f t="shared" si="7"/>
        <v>0</v>
      </c>
      <c r="L87" s="42">
        <f t="shared" si="8"/>
        <v>0</v>
      </c>
      <c r="M87" s="200">
        <f t="shared" si="9"/>
        <v>2.55</v>
      </c>
      <c r="N87" s="201"/>
      <c r="O87" s="201"/>
      <c r="P87" s="202"/>
    </row>
    <row r="88" spans="1:16" s="2" customFormat="1" ht="15">
      <c r="A88" s="352"/>
      <c r="B88" s="353"/>
      <c r="C88" s="353"/>
      <c r="D88" s="353"/>
      <c r="E88" s="353"/>
      <c r="F88" s="354"/>
      <c r="G88" s="57"/>
      <c r="H88" s="41">
        <f>G88+'8ª medição'!H88</f>
        <v>0</v>
      </c>
      <c r="I88" s="42"/>
      <c r="J88" s="42"/>
      <c r="K88" s="42"/>
      <c r="L88" s="42">
        <f t="shared" si="8"/>
        <v>0</v>
      </c>
      <c r="M88" s="200">
        <f t="shared" si="9"/>
        <v>0</v>
      </c>
      <c r="N88" s="201"/>
      <c r="O88" s="201"/>
      <c r="P88" s="202"/>
    </row>
    <row r="89" spans="1:16" s="2" customFormat="1" ht="15">
      <c r="A89" s="47"/>
      <c r="B89" s="34"/>
      <c r="C89" s="43">
        <v>8</v>
      </c>
      <c r="D89" s="44" t="s">
        <v>87</v>
      </c>
      <c r="E89" s="34"/>
      <c r="F89" s="34"/>
      <c r="G89" s="45"/>
      <c r="H89" s="41">
        <f>G89+'8ª medição'!H89</f>
        <v>0</v>
      </c>
      <c r="I89" s="46"/>
      <c r="J89" s="46"/>
      <c r="K89" s="42"/>
      <c r="L89" s="42">
        <f t="shared" si="8"/>
        <v>0</v>
      </c>
      <c r="M89" s="200">
        <f t="shared" si="9"/>
        <v>0</v>
      </c>
      <c r="N89" s="201">
        <f>SUM(L91:L108)</f>
        <v>0</v>
      </c>
      <c r="O89" s="201"/>
      <c r="P89" s="201"/>
    </row>
    <row r="90" spans="1:16" s="2" customFormat="1" ht="15">
      <c r="A90" s="34"/>
      <c r="B90" s="34"/>
      <c r="C90" s="37"/>
      <c r="D90" s="44" t="s">
        <v>88</v>
      </c>
      <c r="E90" s="34"/>
      <c r="F90" s="34"/>
      <c r="G90" s="45"/>
      <c r="H90" s="41">
        <f>G90+'8ª medição'!H90</f>
        <v>0</v>
      </c>
      <c r="I90" s="46"/>
      <c r="J90" s="46"/>
      <c r="K90" s="42"/>
      <c r="L90" s="42">
        <f t="shared" si="8"/>
        <v>0</v>
      </c>
      <c r="M90" s="200">
        <f t="shared" si="9"/>
        <v>0</v>
      </c>
      <c r="N90" s="201"/>
      <c r="O90" s="201"/>
      <c r="P90" s="202"/>
    </row>
    <row r="91" spans="1:16" s="2" customFormat="1" ht="48">
      <c r="A91" s="33" t="s">
        <v>5</v>
      </c>
      <c r="B91" s="33" t="s">
        <v>89</v>
      </c>
      <c r="C91" s="33" t="s">
        <v>369</v>
      </c>
      <c r="D91" s="40" t="s">
        <v>270</v>
      </c>
      <c r="E91" s="33" t="s">
        <v>11</v>
      </c>
      <c r="F91" s="33" t="s">
        <v>169</v>
      </c>
      <c r="G91" s="41"/>
      <c r="H91" s="41">
        <f>G91+'8ª medição'!H91</f>
        <v>0</v>
      </c>
      <c r="I91" s="42">
        <v>267.03</v>
      </c>
      <c r="J91" s="42">
        <f>ROUND(I91*1.3,2)</f>
        <v>347.14</v>
      </c>
      <c r="K91" s="42">
        <f t="shared" si="7"/>
        <v>0</v>
      </c>
      <c r="L91" s="42">
        <f t="shared" si="8"/>
        <v>0</v>
      </c>
      <c r="M91" s="200">
        <f t="shared" si="9"/>
        <v>7</v>
      </c>
      <c r="N91" s="201"/>
      <c r="O91" s="201"/>
      <c r="P91" s="202"/>
    </row>
    <row r="92" spans="1:16" s="2" customFormat="1" ht="48">
      <c r="A92" s="33" t="s">
        <v>5</v>
      </c>
      <c r="B92" s="33" t="s">
        <v>90</v>
      </c>
      <c r="C92" s="33" t="s">
        <v>370</v>
      </c>
      <c r="D92" s="40" t="s">
        <v>504</v>
      </c>
      <c r="E92" s="33" t="s">
        <v>11</v>
      </c>
      <c r="F92" s="33" t="s">
        <v>271</v>
      </c>
      <c r="G92" s="41"/>
      <c r="H92" s="41">
        <f>G92+'8ª medição'!H92</f>
        <v>0</v>
      </c>
      <c r="I92" s="42">
        <v>296.43</v>
      </c>
      <c r="J92" s="42">
        <f aca="true" t="shared" si="10" ref="J92:J110">ROUND(I92*1.3,2)</f>
        <v>385.36</v>
      </c>
      <c r="K92" s="42">
        <f t="shared" si="7"/>
        <v>0</v>
      </c>
      <c r="L92" s="42">
        <f t="shared" si="8"/>
        <v>0</v>
      </c>
      <c r="M92" s="200">
        <f t="shared" si="9"/>
        <v>15</v>
      </c>
      <c r="N92" s="201"/>
      <c r="O92" s="201"/>
      <c r="P92" s="202"/>
    </row>
    <row r="93" spans="1:16" s="4" customFormat="1" ht="48">
      <c r="A93" s="33" t="s">
        <v>460</v>
      </c>
      <c r="B93" s="33" t="s">
        <v>469</v>
      </c>
      <c r="C93" s="33" t="s">
        <v>371</v>
      </c>
      <c r="D93" s="40" t="s">
        <v>505</v>
      </c>
      <c r="E93" s="33" t="s">
        <v>11</v>
      </c>
      <c r="F93" s="33" t="s">
        <v>12</v>
      </c>
      <c r="G93" s="41"/>
      <c r="H93" s="41">
        <f>G93+'8ª medição'!H93</f>
        <v>0</v>
      </c>
      <c r="I93" s="42">
        <v>325.83</v>
      </c>
      <c r="J93" s="42">
        <f t="shared" si="10"/>
        <v>423.58</v>
      </c>
      <c r="K93" s="42">
        <f t="shared" si="7"/>
        <v>0</v>
      </c>
      <c r="L93" s="42">
        <f t="shared" si="8"/>
        <v>0</v>
      </c>
      <c r="M93" s="200">
        <f t="shared" si="9"/>
        <v>1</v>
      </c>
      <c r="N93" s="201"/>
      <c r="O93" s="201"/>
      <c r="P93" s="204"/>
    </row>
    <row r="94" spans="1:16" s="2" customFormat="1" ht="36">
      <c r="A94" s="33" t="s">
        <v>5</v>
      </c>
      <c r="B94" s="33" t="s">
        <v>91</v>
      </c>
      <c r="C94" s="33" t="s">
        <v>372</v>
      </c>
      <c r="D94" s="40" t="s">
        <v>272</v>
      </c>
      <c r="E94" s="33" t="s">
        <v>11</v>
      </c>
      <c r="F94" s="33"/>
      <c r="G94" s="41"/>
      <c r="H94" s="41">
        <f>G94+'8ª medição'!H94</f>
        <v>0</v>
      </c>
      <c r="I94" s="42">
        <v>60.02</v>
      </c>
      <c r="J94" s="42">
        <v>78.02</v>
      </c>
      <c r="K94" s="42">
        <f t="shared" si="7"/>
        <v>0</v>
      </c>
      <c r="L94" s="42">
        <f t="shared" si="8"/>
        <v>0</v>
      </c>
      <c r="M94" s="200">
        <f t="shared" si="9"/>
        <v>0</v>
      </c>
      <c r="N94" s="201"/>
      <c r="O94" s="201"/>
      <c r="P94" s="202"/>
    </row>
    <row r="95" spans="1:16" s="4" customFormat="1" ht="48">
      <c r="A95" s="33" t="s">
        <v>460</v>
      </c>
      <c r="B95" s="33" t="s">
        <v>468</v>
      </c>
      <c r="C95" s="33" t="s">
        <v>373</v>
      </c>
      <c r="D95" s="40" t="s">
        <v>506</v>
      </c>
      <c r="E95" s="33" t="s">
        <v>11</v>
      </c>
      <c r="F95" s="33" t="s">
        <v>12</v>
      </c>
      <c r="G95" s="41"/>
      <c r="H95" s="41">
        <f>G95+'8ª medição'!H95</f>
        <v>0</v>
      </c>
      <c r="I95" s="42">
        <v>316.03</v>
      </c>
      <c r="J95" s="42">
        <f t="shared" si="10"/>
        <v>410.84</v>
      </c>
      <c r="K95" s="42">
        <f t="shared" si="7"/>
        <v>0</v>
      </c>
      <c r="L95" s="42">
        <f t="shared" si="8"/>
        <v>0</v>
      </c>
      <c r="M95" s="200">
        <f t="shared" si="9"/>
        <v>1</v>
      </c>
      <c r="N95" s="201"/>
      <c r="O95" s="201"/>
      <c r="P95" s="204"/>
    </row>
    <row r="96" spans="1:16" s="4" customFormat="1" ht="48">
      <c r="A96" s="33" t="s">
        <v>460</v>
      </c>
      <c r="B96" s="33" t="s">
        <v>467</v>
      </c>
      <c r="C96" s="33" t="s">
        <v>374</v>
      </c>
      <c r="D96" s="40" t="s">
        <v>507</v>
      </c>
      <c r="E96" s="33" t="s">
        <v>11</v>
      </c>
      <c r="F96" s="33" t="s">
        <v>118</v>
      </c>
      <c r="G96" s="41"/>
      <c r="H96" s="41">
        <f>G96+'8ª medição'!H96</f>
        <v>0</v>
      </c>
      <c r="I96" s="42">
        <v>345.43</v>
      </c>
      <c r="J96" s="42">
        <f t="shared" si="10"/>
        <v>449.06</v>
      </c>
      <c r="K96" s="42">
        <f t="shared" si="7"/>
        <v>0</v>
      </c>
      <c r="L96" s="42">
        <f t="shared" si="8"/>
        <v>0</v>
      </c>
      <c r="M96" s="200">
        <f t="shared" si="9"/>
        <v>2</v>
      </c>
      <c r="N96" s="201"/>
      <c r="O96" s="201"/>
      <c r="P96" s="204"/>
    </row>
    <row r="97" spans="1:16" s="4" customFormat="1" ht="48">
      <c r="A97" s="33" t="s">
        <v>460</v>
      </c>
      <c r="B97" s="33" t="s">
        <v>470</v>
      </c>
      <c r="C97" s="33" t="s">
        <v>375</v>
      </c>
      <c r="D97" s="40" t="s">
        <v>508</v>
      </c>
      <c r="E97" s="33" t="s">
        <v>11</v>
      </c>
      <c r="F97" s="33" t="s">
        <v>12</v>
      </c>
      <c r="G97" s="41"/>
      <c r="H97" s="41">
        <f>G97+'8ª medição'!H97</f>
        <v>0</v>
      </c>
      <c r="I97" s="42">
        <v>394.43</v>
      </c>
      <c r="J97" s="42">
        <f t="shared" si="10"/>
        <v>512.76</v>
      </c>
      <c r="K97" s="42">
        <f t="shared" si="7"/>
        <v>0</v>
      </c>
      <c r="L97" s="42">
        <f t="shared" si="8"/>
        <v>0</v>
      </c>
      <c r="M97" s="200">
        <f t="shared" si="9"/>
        <v>1</v>
      </c>
      <c r="N97" s="201"/>
      <c r="O97" s="201"/>
      <c r="P97" s="204"/>
    </row>
    <row r="98" spans="1:16" s="2" customFormat="1" ht="48">
      <c r="A98" s="33" t="s">
        <v>5</v>
      </c>
      <c r="B98" s="33" t="s">
        <v>92</v>
      </c>
      <c r="C98" s="33" t="s">
        <v>376</v>
      </c>
      <c r="D98" s="40" t="s">
        <v>273</v>
      </c>
      <c r="E98" s="33" t="s">
        <v>29</v>
      </c>
      <c r="F98" s="33" t="s">
        <v>274</v>
      </c>
      <c r="G98" s="41"/>
      <c r="H98" s="41">
        <f>G98+'8ª medição'!H98</f>
        <v>0</v>
      </c>
      <c r="I98" s="42">
        <v>14.82</v>
      </c>
      <c r="J98" s="42">
        <v>19.26</v>
      </c>
      <c r="K98" s="42">
        <f t="shared" si="7"/>
        <v>0</v>
      </c>
      <c r="L98" s="42">
        <f t="shared" si="8"/>
        <v>0</v>
      </c>
      <c r="M98" s="200">
        <f t="shared" si="9"/>
        <v>150.57</v>
      </c>
      <c r="N98" s="201"/>
      <c r="O98" s="201"/>
      <c r="P98" s="202"/>
    </row>
    <row r="99" spans="1:16" s="2" customFormat="1" ht="15">
      <c r="A99" s="33"/>
      <c r="B99" s="33"/>
      <c r="C99" s="33"/>
      <c r="D99" s="48" t="s">
        <v>93</v>
      </c>
      <c r="E99" s="33"/>
      <c r="F99" s="33"/>
      <c r="G99" s="41"/>
      <c r="H99" s="41">
        <f>G99+'8ª medição'!H99</f>
        <v>0</v>
      </c>
      <c r="I99" s="42"/>
      <c r="J99" s="42">
        <f t="shared" si="10"/>
        <v>0</v>
      </c>
      <c r="K99" s="42">
        <f t="shared" si="7"/>
        <v>0</v>
      </c>
      <c r="L99" s="42">
        <f t="shared" si="8"/>
        <v>0</v>
      </c>
      <c r="M99" s="200">
        <f t="shared" si="9"/>
        <v>0</v>
      </c>
      <c r="N99" s="201"/>
      <c r="O99" s="201"/>
      <c r="P99" s="202"/>
    </row>
    <row r="100" spans="1:16" s="2" customFormat="1" ht="24">
      <c r="A100" s="33" t="s">
        <v>5</v>
      </c>
      <c r="B100" s="33" t="s">
        <v>94</v>
      </c>
      <c r="C100" s="33" t="s">
        <v>377</v>
      </c>
      <c r="D100" s="40" t="s">
        <v>95</v>
      </c>
      <c r="E100" s="33" t="s">
        <v>29</v>
      </c>
      <c r="F100" s="33" t="s">
        <v>96</v>
      </c>
      <c r="G100" s="41"/>
      <c r="H100" s="41">
        <f>G100+'8ª medição'!H100</f>
        <v>0</v>
      </c>
      <c r="I100" s="42">
        <v>412.39</v>
      </c>
      <c r="J100" s="42">
        <f t="shared" si="10"/>
        <v>536.11</v>
      </c>
      <c r="K100" s="42">
        <f t="shared" si="7"/>
        <v>0</v>
      </c>
      <c r="L100" s="42">
        <f t="shared" si="8"/>
        <v>0</v>
      </c>
      <c r="M100" s="200">
        <f t="shared" si="9"/>
        <v>41.2</v>
      </c>
      <c r="N100" s="201"/>
      <c r="O100" s="201"/>
      <c r="P100" s="202"/>
    </row>
    <row r="101" spans="1:16" s="4" customFormat="1" ht="24">
      <c r="A101" s="33" t="s">
        <v>460</v>
      </c>
      <c r="B101" s="33" t="s">
        <v>471</v>
      </c>
      <c r="C101" s="33" t="s">
        <v>378</v>
      </c>
      <c r="D101" s="40" t="s">
        <v>97</v>
      </c>
      <c r="E101" s="33" t="s">
        <v>29</v>
      </c>
      <c r="F101" s="33" t="s">
        <v>98</v>
      </c>
      <c r="G101" s="41"/>
      <c r="H101" s="41">
        <f>G101+'8ª medição'!H101</f>
        <v>0</v>
      </c>
      <c r="I101" s="42">
        <v>392.79</v>
      </c>
      <c r="J101" s="42">
        <f t="shared" si="10"/>
        <v>510.63</v>
      </c>
      <c r="K101" s="42">
        <f t="shared" si="7"/>
        <v>0</v>
      </c>
      <c r="L101" s="42">
        <f t="shared" si="8"/>
        <v>0</v>
      </c>
      <c r="M101" s="200">
        <f t="shared" si="9"/>
        <v>0.8</v>
      </c>
      <c r="N101" s="201"/>
      <c r="O101" s="201"/>
      <c r="P101" s="204"/>
    </row>
    <row r="102" spans="1:16" s="2" customFormat="1" ht="24">
      <c r="A102" s="33" t="s">
        <v>5</v>
      </c>
      <c r="B102" s="33" t="s">
        <v>99</v>
      </c>
      <c r="C102" s="33" t="s">
        <v>379</v>
      </c>
      <c r="D102" s="40" t="s">
        <v>100</v>
      </c>
      <c r="E102" s="33" t="s">
        <v>29</v>
      </c>
      <c r="F102" s="33" t="s">
        <v>101</v>
      </c>
      <c r="G102" s="41"/>
      <c r="H102" s="41">
        <f>G102+'8ª medição'!H102</f>
        <v>0</v>
      </c>
      <c r="I102" s="42">
        <v>412.39</v>
      </c>
      <c r="J102" s="42">
        <f t="shared" si="10"/>
        <v>536.11</v>
      </c>
      <c r="K102" s="42">
        <f t="shared" si="7"/>
        <v>0</v>
      </c>
      <c r="L102" s="42">
        <f t="shared" si="8"/>
        <v>0</v>
      </c>
      <c r="M102" s="200">
        <f t="shared" si="9"/>
        <v>15.57</v>
      </c>
      <c r="N102" s="201"/>
      <c r="O102" s="201"/>
      <c r="P102" s="202"/>
    </row>
    <row r="103" spans="1:16" s="4" customFormat="1" ht="15">
      <c r="A103" s="33"/>
      <c r="B103" s="33"/>
      <c r="C103" s="33" t="s">
        <v>380</v>
      </c>
      <c r="D103" s="48" t="s">
        <v>102</v>
      </c>
      <c r="E103" s="33"/>
      <c r="F103" s="33"/>
      <c r="G103" s="41"/>
      <c r="H103" s="41">
        <f>G103+'8ª medição'!H103</f>
        <v>0</v>
      </c>
      <c r="I103" s="42"/>
      <c r="J103" s="42"/>
      <c r="K103" s="42"/>
      <c r="L103" s="42">
        <f t="shared" si="8"/>
        <v>0</v>
      </c>
      <c r="M103" s="200">
        <f t="shared" si="9"/>
        <v>0</v>
      </c>
      <c r="N103" s="201"/>
      <c r="O103" s="201"/>
      <c r="P103" s="204"/>
    </row>
    <row r="104" spans="1:16" s="3" customFormat="1" ht="24">
      <c r="A104" s="33" t="s">
        <v>31</v>
      </c>
      <c r="B104" s="33">
        <v>263</v>
      </c>
      <c r="C104" s="33" t="s">
        <v>381</v>
      </c>
      <c r="D104" s="40" t="s">
        <v>103</v>
      </c>
      <c r="E104" s="33" t="s">
        <v>29</v>
      </c>
      <c r="F104" s="33" t="s">
        <v>104</v>
      </c>
      <c r="G104" s="41"/>
      <c r="H104" s="41">
        <f>G104+'8ª medição'!H104</f>
        <v>0</v>
      </c>
      <c r="I104" s="42">
        <v>216.39</v>
      </c>
      <c r="J104" s="42">
        <f t="shared" si="10"/>
        <v>281.31</v>
      </c>
      <c r="K104" s="42">
        <f t="shared" si="7"/>
        <v>0</v>
      </c>
      <c r="L104" s="42">
        <f t="shared" si="8"/>
        <v>0</v>
      </c>
      <c r="M104" s="200">
        <f t="shared" si="9"/>
        <v>17.43</v>
      </c>
      <c r="N104" s="201"/>
      <c r="O104" s="201"/>
      <c r="P104" s="203"/>
    </row>
    <row r="105" spans="1:16" s="2" customFormat="1" ht="24">
      <c r="A105" s="33" t="s">
        <v>5</v>
      </c>
      <c r="B105" s="33">
        <v>72116</v>
      </c>
      <c r="C105" s="33" t="s">
        <v>382</v>
      </c>
      <c r="D105" s="40" t="s">
        <v>105</v>
      </c>
      <c r="E105" s="33" t="s">
        <v>29</v>
      </c>
      <c r="F105" s="33" t="s">
        <v>96</v>
      </c>
      <c r="G105" s="41"/>
      <c r="H105" s="41">
        <f>G105+'8ª medição'!H105</f>
        <v>0</v>
      </c>
      <c r="I105" s="42">
        <v>39.4</v>
      </c>
      <c r="J105" s="42">
        <f t="shared" si="10"/>
        <v>51.22</v>
      </c>
      <c r="K105" s="42">
        <f t="shared" si="7"/>
        <v>0</v>
      </c>
      <c r="L105" s="42">
        <f t="shared" si="8"/>
        <v>0</v>
      </c>
      <c r="M105" s="200">
        <f t="shared" si="9"/>
        <v>41.2</v>
      </c>
      <c r="N105" s="201"/>
      <c r="O105" s="201"/>
      <c r="P105" s="202"/>
    </row>
    <row r="106" spans="1:16" s="4" customFormat="1" ht="27" customHeight="1">
      <c r="A106" s="33" t="s">
        <v>460</v>
      </c>
      <c r="B106" s="33" t="s">
        <v>472</v>
      </c>
      <c r="C106" s="33" t="s">
        <v>383</v>
      </c>
      <c r="D106" s="40" t="s">
        <v>106</v>
      </c>
      <c r="E106" s="33" t="s">
        <v>29</v>
      </c>
      <c r="F106" s="33" t="s">
        <v>107</v>
      </c>
      <c r="G106" s="41"/>
      <c r="H106" s="41">
        <f>G106+'8ª medição'!H106</f>
        <v>0</v>
      </c>
      <c r="I106" s="42">
        <v>122.7</v>
      </c>
      <c r="J106" s="42">
        <f t="shared" si="10"/>
        <v>159.51</v>
      </c>
      <c r="K106" s="42">
        <f t="shared" si="7"/>
        <v>0</v>
      </c>
      <c r="L106" s="42">
        <f t="shared" si="8"/>
        <v>0</v>
      </c>
      <c r="M106" s="200">
        <f t="shared" si="9"/>
        <v>3.64</v>
      </c>
      <c r="N106" s="201"/>
      <c r="O106" s="201"/>
      <c r="P106" s="204"/>
    </row>
    <row r="107" spans="1:16" s="4" customFormat="1" ht="15">
      <c r="A107" s="33"/>
      <c r="B107" s="33"/>
      <c r="C107" s="33"/>
      <c r="D107" s="40"/>
      <c r="E107" s="33"/>
      <c r="F107" s="33"/>
      <c r="G107" s="41"/>
      <c r="H107" s="41">
        <f>G107+'8ª medição'!H107</f>
        <v>0</v>
      </c>
      <c r="I107" s="42"/>
      <c r="J107" s="42"/>
      <c r="K107" s="42"/>
      <c r="L107" s="42"/>
      <c r="M107" s="200">
        <f t="shared" si="9"/>
        <v>0</v>
      </c>
      <c r="N107" s="201"/>
      <c r="O107" s="201"/>
      <c r="P107" s="204"/>
    </row>
    <row r="108" spans="1:16" s="2" customFormat="1" ht="15">
      <c r="A108" s="37"/>
      <c r="B108" s="37"/>
      <c r="C108" s="43">
        <v>9</v>
      </c>
      <c r="D108" s="44" t="s">
        <v>108</v>
      </c>
      <c r="E108" s="37"/>
      <c r="F108" s="37"/>
      <c r="G108" s="45"/>
      <c r="H108" s="41">
        <f>G108+'8ª medição'!H108</f>
        <v>0</v>
      </c>
      <c r="I108" s="46"/>
      <c r="J108" s="42"/>
      <c r="K108" s="42"/>
      <c r="L108" s="42"/>
      <c r="M108" s="200">
        <f t="shared" si="9"/>
        <v>0</v>
      </c>
      <c r="N108" s="201"/>
      <c r="O108" s="201"/>
      <c r="P108" s="201"/>
    </row>
    <row r="109" spans="1:16" s="2" customFormat="1" ht="15">
      <c r="A109" s="360" t="s">
        <v>109</v>
      </c>
      <c r="B109" s="360"/>
      <c r="C109" s="360"/>
      <c r="D109" s="360"/>
      <c r="E109" s="360"/>
      <c r="F109" s="360"/>
      <c r="G109" s="54"/>
      <c r="H109" s="41">
        <f>G109+'8ª medição'!H109</f>
        <v>0</v>
      </c>
      <c r="I109" s="42"/>
      <c r="J109" s="42"/>
      <c r="K109" s="42"/>
      <c r="L109" s="42"/>
      <c r="M109" s="200">
        <f t="shared" si="9"/>
        <v>0</v>
      </c>
      <c r="N109" s="201"/>
      <c r="O109" s="201"/>
      <c r="P109" s="202"/>
    </row>
    <row r="110" spans="1:16" s="4" customFormat="1" ht="24">
      <c r="A110" s="33" t="s">
        <v>460</v>
      </c>
      <c r="B110" s="33" t="s">
        <v>473</v>
      </c>
      <c r="C110" s="33" t="s">
        <v>384</v>
      </c>
      <c r="D110" s="40" t="s">
        <v>110</v>
      </c>
      <c r="E110" s="33" t="s">
        <v>111</v>
      </c>
      <c r="F110" s="33" t="s">
        <v>12</v>
      </c>
      <c r="G110" s="59"/>
      <c r="H110" s="41">
        <f>G110+'8ª medição'!H110</f>
        <v>0</v>
      </c>
      <c r="I110" s="60">
        <v>2430.33</v>
      </c>
      <c r="J110" s="42">
        <f t="shared" si="10"/>
        <v>3159.43</v>
      </c>
      <c r="K110" s="42">
        <f t="shared" si="7"/>
        <v>0</v>
      </c>
      <c r="L110" s="42">
        <f t="shared" si="8"/>
        <v>0</v>
      </c>
      <c r="M110" s="200">
        <f t="shared" si="9"/>
        <v>1</v>
      </c>
      <c r="N110" s="201"/>
      <c r="O110" s="201"/>
      <c r="P110" s="204"/>
    </row>
    <row r="111" spans="1:16" s="3" customFormat="1" ht="15">
      <c r="A111" s="360" t="s">
        <v>112</v>
      </c>
      <c r="B111" s="360"/>
      <c r="C111" s="360"/>
      <c r="D111" s="360"/>
      <c r="E111" s="360"/>
      <c r="F111" s="360"/>
      <c r="G111" s="54"/>
      <c r="H111" s="41">
        <f>G111+'8ª medição'!H111</f>
        <v>0</v>
      </c>
      <c r="I111" s="42"/>
      <c r="J111" s="42"/>
      <c r="K111" s="42"/>
      <c r="L111" s="42">
        <f t="shared" si="8"/>
        <v>0</v>
      </c>
      <c r="M111" s="200">
        <f t="shared" si="9"/>
        <v>0</v>
      </c>
      <c r="N111" s="201"/>
      <c r="O111" s="201"/>
      <c r="P111" s="203"/>
    </row>
    <row r="112" spans="1:16" s="4" customFormat="1" ht="180">
      <c r="A112" s="33" t="s">
        <v>5</v>
      </c>
      <c r="B112" s="33">
        <v>26322</v>
      </c>
      <c r="C112" s="33" t="s">
        <v>275</v>
      </c>
      <c r="D112" s="40" t="s">
        <v>276</v>
      </c>
      <c r="E112" s="33" t="s">
        <v>11</v>
      </c>
      <c r="F112" s="33" t="s">
        <v>277</v>
      </c>
      <c r="G112" s="41"/>
      <c r="H112" s="41">
        <f>G112+'8ª medição'!H112</f>
        <v>0</v>
      </c>
      <c r="I112" s="42">
        <v>125.56</v>
      </c>
      <c r="J112" s="42">
        <v>163.23</v>
      </c>
      <c r="K112" s="42">
        <f t="shared" si="7"/>
        <v>0</v>
      </c>
      <c r="L112" s="42">
        <f t="shared" si="8"/>
        <v>0</v>
      </c>
      <c r="M112" s="200">
        <f t="shared" si="9"/>
        <v>48</v>
      </c>
      <c r="N112" s="201"/>
      <c r="O112" s="201"/>
      <c r="P112" s="204"/>
    </row>
    <row r="113" spans="1:16" s="4" customFormat="1" ht="108">
      <c r="A113" s="33" t="s">
        <v>5</v>
      </c>
      <c r="B113" s="33">
        <v>75968</v>
      </c>
      <c r="C113" s="33" t="s">
        <v>278</v>
      </c>
      <c r="D113" s="40" t="s">
        <v>279</v>
      </c>
      <c r="E113" s="33" t="s">
        <v>11</v>
      </c>
      <c r="F113" s="33" t="s">
        <v>128</v>
      </c>
      <c r="G113" s="41"/>
      <c r="H113" s="41">
        <f>G113+'8ª medição'!H113</f>
        <v>0</v>
      </c>
      <c r="I113" s="42">
        <v>105.96</v>
      </c>
      <c r="J113" s="42">
        <v>137.75</v>
      </c>
      <c r="K113" s="42">
        <f t="shared" si="7"/>
        <v>0</v>
      </c>
      <c r="L113" s="42">
        <f t="shared" si="8"/>
        <v>0</v>
      </c>
      <c r="M113" s="200">
        <f t="shared" si="9"/>
        <v>11</v>
      </c>
      <c r="N113" s="201"/>
      <c r="O113" s="201"/>
      <c r="P113" s="204"/>
    </row>
    <row r="114" spans="1:16" s="4" customFormat="1" ht="24">
      <c r="A114" s="33" t="s">
        <v>31</v>
      </c>
      <c r="B114" s="33">
        <v>24</v>
      </c>
      <c r="C114" s="33" t="s">
        <v>385</v>
      </c>
      <c r="D114" s="40" t="s">
        <v>113</v>
      </c>
      <c r="E114" s="33" t="s">
        <v>11</v>
      </c>
      <c r="F114" s="33" t="s">
        <v>114</v>
      </c>
      <c r="G114" s="41"/>
      <c r="H114" s="41">
        <f>G114+'8ª medição'!H114</f>
        <v>0</v>
      </c>
      <c r="I114" s="42">
        <v>53.78</v>
      </c>
      <c r="J114" s="42">
        <f>ROUND(I114*1.3,2)</f>
        <v>69.91</v>
      </c>
      <c r="K114" s="42">
        <f t="shared" si="7"/>
        <v>0</v>
      </c>
      <c r="L114" s="42">
        <f t="shared" si="8"/>
        <v>0</v>
      </c>
      <c r="M114" s="200">
        <f t="shared" si="9"/>
        <v>23</v>
      </c>
      <c r="N114" s="201"/>
      <c r="O114" s="201"/>
      <c r="P114" s="204"/>
    </row>
    <row r="115" spans="1:16" s="4" customFormat="1" ht="24">
      <c r="A115" s="33" t="s">
        <v>31</v>
      </c>
      <c r="B115" s="33">
        <v>25</v>
      </c>
      <c r="C115" s="33" t="s">
        <v>386</v>
      </c>
      <c r="D115" s="40" t="s">
        <v>115</v>
      </c>
      <c r="E115" s="33" t="s">
        <v>11</v>
      </c>
      <c r="F115" s="33" t="s">
        <v>116</v>
      </c>
      <c r="G115" s="41"/>
      <c r="H115" s="41">
        <f>G115+'8ª medição'!H115</f>
        <v>0</v>
      </c>
      <c r="I115" s="42">
        <v>62.89</v>
      </c>
      <c r="J115" s="42">
        <v>81.75</v>
      </c>
      <c r="K115" s="42">
        <f t="shared" si="7"/>
        <v>0</v>
      </c>
      <c r="L115" s="42">
        <f t="shared" si="8"/>
        <v>0</v>
      </c>
      <c r="M115" s="200">
        <f t="shared" si="9"/>
        <v>3</v>
      </c>
      <c r="N115" s="201"/>
      <c r="O115" s="201"/>
      <c r="P115" s="204"/>
    </row>
    <row r="116" spans="1:16" s="4" customFormat="1" ht="24">
      <c r="A116" s="33" t="s">
        <v>460</v>
      </c>
      <c r="B116" s="33" t="s">
        <v>474</v>
      </c>
      <c r="C116" s="33" t="s">
        <v>387</v>
      </c>
      <c r="D116" s="40" t="s">
        <v>117</v>
      </c>
      <c r="E116" s="33" t="s">
        <v>11</v>
      </c>
      <c r="F116" s="33" t="s">
        <v>118</v>
      </c>
      <c r="G116" s="41"/>
      <c r="H116" s="41">
        <f>G116+'8ª medição'!H116</f>
        <v>0</v>
      </c>
      <c r="I116" s="42">
        <v>313.1</v>
      </c>
      <c r="J116" s="42">
        <v>407.03</v>
      </c>
      <c r="K116" s="42">
        <f t="shared" si="7"/>
        <v>0</v>
      </c>
      <c r="L116" s="42">
        <f t="shared" si="8"/>
        <v>0</v>
      </c>
      <c r="M116" s="200">
        <f t="shared" si="9"/>
        <v>2</v>
      </c>
      <c r="N116" s="201"/>
      <c r="O116" s="201"/>
      <c r="P116" s="204"/>
    </row>
    <row r="117" spans="1:16" s="4" customFormat="1" ht="24">
      <c r="A117" s="33" t="s">
        <v>460</v>
      </c>
      <c r="B117" s="33" t="s">
        <v>475</v>
      </c>
      <c r="C117" s="33" t="s">
        <v>388</v>
      </c>
      <c r="D117" s="40" t="s">
        <v>119</v>
      </c>
      <c r="E117" s="33" t="s">
        <v>11</v>
      </c>
      <c r="F117" s="33" t="s">
        <v>118</v>
      </c>
      <c r="G117" s="41"/>
      <c r="H117" s="41">
        <f>G117+'8ª medição'!H117</f>
        <v>0</v>
      </c>
      <c r="I117" s="42">
        <v>42.38</v>
      </c>
      <c r="J117" s="42">
        <v>55.1</v>
      </c>
      <c r="K117" s="42">
        <f t="shared" si="7"/>
        <v>0</v>
      </c>
      <c r="L117" s="42">
        <f t="shared" si="8"/>
        <v>0</v>
      </c>
      <c r="M117" s="200">
        <f t="shared" si="9"/>
        <v>2</v>
      </c>
      <c r="N117" s="201"/>
      <c r="O117" s="201"/>
      <c r="P117" s="204"/>
    </row>
    <row r="118" spans="1:16" s="4" customFormat="1" ht="24">
      <c r="A118" s="33" t="s">
        <v>460</v>
      </c>
      <c r="B118" s="33" t="s">
        <v>476</v>
      </c>
      <c r="C118" s="33" t="s">
        <v>389</v>
      </c>
      <c r="D118" s="40" t="s">
        <v>120</v>
      </c>
      <c r="E118" s="33" t="s">
        <v>121</v>
      </c>
      <c r="F118" s="33" t="s">
        <v>122</v>
      </c>
      <c r="G118" s="41"/>
      <c r="H118" s="41">
        <f>G118+'8ª medição'!H118</f>
        <v>0</v>
      </c>
      <c r="I118" s="42">
        <v>54.57</v>
      </c>
      <c r="J118" s="42">
        <v>70.94</v>
      </c>
      <c r="K118" s="42">
        <f t="shared" si="7"/>
        <v>0</v>
      </c>
      <c r="L118" s="42">
        <f t="shared" si="8"/>
        <v>0</v>
      </c>
      <c r="M118" s="200">
        <f t="shared" si="9"/>
        <v>87</v>
      </c>
      <c r="N118" s="201"/>
      <c r="O118" s="201"/>
      <c r="P118" s="204"/>
    </row>
    <row r="119" spans="1:16" s="4" customFormat="1" ht="48">
      <c r="A119" s="33" t="s">
        <v>31</v>
      </c>
      <c r="B119" s="33" t="s">
        <v>280</v>
      </c>
      <c r="C119" s="33" t="s">
        <v>281</v>
      </c>
      <c r="D119" s="40" t="s">
        <v>282</v>
      </c>
      <c r="E119" s="33" t="s">
        <v>11</v>
      </c>
      <c r="F119" s="33" t="s">
        <v>116</v>
      </c>
      <c r="G119" s="41"/>
      <c r="H119" s="41">
        <f>G119+'8ª medição'!H119</f>
        <v>0</v>
      </c>
      <c r="I119" s="42">
        <v>7.37</v>
      </c>
      <c r="J119" s="42">
        <f aca="true" t="shared" si="11" ref="J119:J125">ROUND(I119*1.3,2)</f>
        <v>9.58</v>
      </c>
      <c r="K119" s="42">
        <f t="shared" si="7"/>
        <v>0</v>
      </c>
      <c r="L119" s="42">
        <f t="shared" si="8"/>
        <v>0</v>
      </c>
      <c r="M119" s="200">
        <f t="shared" si="9"/>
        <v>3</v>
      </c>
      <c r="N119" s="201"/>
      <c r="O119" s="201"/>
      <c r="P119" s="204"/>
    </row>
    <row r="120" spans="1:16" s="4" customFormat="1" ht="24">
      <c r="A120" s="33" t="s">
        <v>31</v>
      </c>
      <c r="B120" s="33">
        <v>52</v>
      </c>
      <c r="C120" s="33" t="s">
        <v>390</v>
      </c>
      <c r="D120" s="40" t="s">
        <v>123</v>
      </c>
      <c r="E120" s="33" t="s">
        <v>11</v>
      </c>
      <c r="F120" s="33" t="s">
        <v>124</v>
      </c>
      <c r="G120" s="41"/>
      <c r="H120" s="41">
        <f>G120+'8ª medição'!H120</f>
        <v>0</v>
      </c>
      <c r="I120" s="42">
        <v>17.33</v>
      </c>
      <c r="J120" s="42">
        <f t="shared" si="11"/>
        <v>22.53</v>
      </c>
      <c r="K120" s="42">
        <f t="shared" si="7"/>
        <v>0</v>
      </c>
      <c r="L120" s="42">
        <f t="shared" si="8"/>
        <v>0</v>
      </c>
      <c r="M120" s="200">
        <f t="shared" si="9"/>
        <v>64</v>
      </c>
      <c r="N120" s="201"/>
      <c r="O120" s="201"/>
      <c r="P120" s="204"/>
    </row>
    <row r="121" spans="1:16" s="4" customFormat="1" ht="24">
      <c r="A121" s="33" t="s">
        <v>31</v>
      </c>
      <c r="B121" s="33">
        <v>51</v>
      </c>
      <c r="C121" s="33" t="s">
        <v>391</v>
      </c>
      <c r="D121" s="40" t="s">
        <v>125</v>
      </c>
      <c r="E121" s="33" t="s">
        <v>11</v>
      </c>
      <c r="F121" s="33" t="s">
        <v>126</v>
      </c>
      <c r="G121" s="41"/>
      <c r="H121" s="41">
        <f>G121+'8ª medição'!H121</f>
        <v>0</v>
      </c>
      <c r="I121" s="42">
        <v>23.21</v>
      </c>
      <c r="J121" s="42">
        <f t="shared" si="11"/>
        <v>30.17</v>
      </c>
      <c r="K121" s="42">
        <f t="shared" si="7"/>
        <v>0</v>
      </c>
      <c r="L121" s="42">
        <f t="shared" si="8"/>
        <v>0</v>
      </c>
      <c r="M121" s="200">
        <f t="shared" si="9"/>
        <v>4</v>
      </c>
      <c r="N121" s="201"/>
      <c r="O121" s="201"/>
      <c r="P121" s="204"/>
    </row>
    <row r="122" spans="1:16" s="4" customFormat="1" ht="24">
      <c r="A122" s="33" t="s">
        <v>31</v>
      </c>
      <c r="B122" s="33">
        <v>30</v>
      </c>
      <c r="C122" s="33" t="s">
        <v>392</v>
      </c>
      <c r="D122" s="40" t="s">
        <v>127</v>
      </c>
      <c r="E122" s="33" t="s">
        <v>11</v>
      </c>
      <c r="F122" s="33" t="s">
        <v>128</v>
      </c>
      <c r="G122" s="41"/>
      <c r="H122" s="41">
        <f>G122+'8ª medição'!H122</f>
        <v>0</v>
      </c>
      <c r="I122" s="42">
        <v>0</v>
      </c>
      <c r="J122" s="42">
        <f t="shared" si="11"/>
        <v>0</v>
      </c>
      <c r="K122" s="42">
        <f t="shared" si="7"/>
        <v>0</v>
      </c>
      <c r="L122" s="42">
        <f t="shared" si="8"/>
        <v>0</v>
      </c>
      <c r="M122" s="200">
        <f t="shared" si="9"/>
        <v>11</v>
      </c>
      <c r="N122" s="201"/>
      <c r="O122" s="201"/>
      <c r="P122" s="204"/>
    </row>
    <row r="123" spans="1:16" s="4" customFormat="1" ht="24">
      <c r="A123" s="33" t="s">
        <v>460</v>
      </c>
      <c r="B123" s="33" t="s">
        <v>477</v>
      </c>
      <c r="C123" s="33" t="s">
        <v>393</v>
      </c>
      <c r="D123" s="40" t="s">
        <v>129</v>
      </c>
      <c r="E123" s="33" t="s">
        <v>121</v>
      </c>
      <c r="F123" s="33">
        <v>82</v>
      </c>
      <c r="G123" s="41"/>
      <c r="H123" s="41">
        <f>G123+'8ª medição'!H123</f>
        <v>0</v>
      </c>
      <c r="I123" s="42">
        <v>64.37</v>
      </c>
      <c r="J123" s="42">
        <f t="shared" si="11"/>
        <v>83.68</v>
      </c>
      <c r="K123" s="42">
        <f t="shared" si="7"/>
        <v>0</v>
      </c>
      <c r="L123" s="42">
        <f t="shared" si="8"/>
        <v>0</v>
      </c>
      <c r="M123" s="200">
        <f t="shared" si="9"/>
        <v>82</v>
      </c>
      <c r="N123" s="201"/>
      <c r="O123" s="201"/>
      <c r="P123" s="204"/>
    </row>
    <row r="124" spans="1:16" s="4" customFormat="1" ht="24">
      <c r="A124" s="33" t="s">
        <v>5</v>
      </c>
      <c r="B124" s="33">
        <v>72331</v>
      </c>
      <c r="C124" s="33" t="s">
        <v>394</v>
      </c>
      <c r="D124" s="40" t="s">
        <v>130</v>
      </c>
      <c r="E124" s="33" t="s">
        <v>11</v>
      </c>
      <c r="F124" s="33" t="s">
        <v>131</v>
      </c>
      <c r="G124" s="41"/>
      <c r="H124" s="41">
        <f>G124+'8ª medição'!H124</f>
        <v>0</v>
      </c>
      <c r="I124" s="42">
        <v>17.33</v>
      </c>
      <c r="J124" s="42">
        <f t="shared" si="11"/>
        <v>22.53</v>
      </c>
      <c r="K124" s="42">
        <f t="shared" si="7"/>
        <v>0</v>
      </c>
      <c r="L124" s="42">
        <f t="shared" si="8"/>
        <v>0</v>
      </c>
      <c r="M124" s="200">
        <f t="shared" si="9"/>
        <v>19</v>
      </c>
      <c r="N124" s="201"/>
      <c r="O124" s="201"/>
      <c r="P124" s="204"/>
    </row>
    <row r="125" spans="1:16" s="4" customFormat="1" ht="24">
      <c r="A125" s="33" t="s">
        <v>5</v>
      </c>
      <c r="B125" s="33">
        <v>72332</v>
      </c>
      <c r="C125" s="33" t="s">
        <v>395</v>
      </c>
      <c r="D125" s="40" t="s">
        <v>132</v>
      </c>
      <c r="E125" s="33" t="s">
        <v>11</v>
      </c>
      <c r="F125" s="33" t="s">
        <v>128</v>
      </c>
      <c r="G125" s="41"/>
      <c r="H125" s="41">
        <f>G125+'8ª medição'!H125</f>
        <v>0</v>
      </c>
      <c r="I125" s="42">
        <v>19.29</v>
      </c>
      <c r="J125" s="42">
        <f t="shared" si="11"/>
        <v>25.08</v>
      </c>
      <c r="K125" s="42">
        <f t="shared" si="7"/>
        <v>0</v>
      </c>
      <c r="L125" s="42">
        <f t="shared" si="8"/>
        <v>0</v>
      </c>
      <c r="M125" s="200">
        <f t="shared" si="9"/>
        <v>11</v>
      </c>
      <c r="N125" s="201"/>
      <c r="O125" s="201"/>
      <c r="P125" s="204"/>
    </row>
    <row r="126" spans="1:16" s="4" customFormat="1" ht="24">
      <c r="A126" s="33" t="s">
        <v>460</v>
      </c>
      <c r="B126" s="33" t="s">
        <v>478</v>
      </c>
      <c r="C126" s="33" t="s">
        <v>396</v>
      </c>
      <c r="D126" s="40" t="s">
        <v>133</v>
      </c>
      <c r="E126" s="33" t="s">
        <v>11</v>
      </c>
      <c r="F126" s="33" t="s">
        <v>126</v>
      </c>
      <c r="G126" s="41"/>
      <c r="H126" s="41">
        <f>G126+'8ª medição'!H126</f>
        <v>0</v>
      </c>
      <c r="I126" s="42">
        <v>21.25</v>
      </c>
      <c r="J126" s="42">
        <v>27.63</v>
      </c>
      <c r="K126" s="42">
        <f t="shared" si="7"/>
        <v>0</v>
      </c>
      <c r="L126" s="42">
        <f t="shared" si="8"/>
        <v>0</v>
      </c>
      <c r="M126" s="200">
        <f t="shared" si="9"/>
        <v>4</v>
      </c>
      <c r="N126" s="201"/>
      <c r="O126" s="201"/>
      <c r="P126" s="204"/>
    </row>
    <row r="127" spans="1:16" s="4" customFormat="1" ht="24">
      <c r="A127" s="33" t="s">
        <v>31</v>
      </c>
      <c r="B127" s="33">
        <v>28</v>
      </c>
      <c r="C127" s="33" t="s">
        <v>397</v>
      </c>
      <c r="D127" s="40" t="s">
        <v>134</v>
      </c>
      <c r="E127" s="33" t="s">
        <v>11</v>
      </c>
      <c r="F127" s="33" t="s">
        <v>12</v>
      </c>
      <c r="G127" s="41"/>
      <c r="H127" s="41">
        <f>G127+'8ª medição'!H127</f>
        <v>0</v>
      </c>
      <c r="I127" s="42">
        <v>25.17</v>
      </c>
      <c r="J127" s="42">
        <f>ROUND(I127*1.3,2)</f>
        <v>32.72</v>
      </c>
      <c r="K127" s="42">
        <f t="shared" si="7"/>
        <v>0</v>
      </c>
      <c r="L127" s="42">
        <f t="shared" si="8"/>
        <v>0</v>
      </c>
      <c r="M127" s="200">
        <f t="shared" si="9"/>
        <v>1</v>
      </c>
      <c r="N127" s="201"/>
      <c r="O127" s="201"/>
      <c r="P127" s="204"/>
    </row>
    <row r="128" spans="1:16" s="4" customFormat="1" ht="24">
      <c r="A128" s="33" t="s">
        <v>5</v>
      </c>
      <c r="B128" s="33" t="s">
        <v>135</v>
      </c>
      <c r="C128" s="33" t="s">
        <v>398</v>
      </c>
      <c r="D128" s="40" t="s">
        <v>136</v>
      </c>
      <c r="E128" s="33" t="s">
        <v>11</v>
      </c>
      <c r="F128" s="33" t="s">
        <v>118</v>
      </c>
      <c r="G128" s="41"/>
      <c r="H128" s="41">
        <f>G128+'8ª medição'!H128</f>
        <v>0</v>
      </c>
      <c r="I128" s="42">
        <v>19.29</v>
      </c>
      <c r="J128" s="42">
        <v>25.08</v>
      </c>
      <c r="K128" s="42">
        <f t="shared" si="7"/>
        <v>0</v>
      </c>
      <c r="L128" s="42">
        <f t="shared" si="8"/>
        <v>0</v>
      </c>
      <c r="M128" s="200">
        <f t="shared" si="9"/>
        <v>2</v>
      </c>
      <c r="N128" s="201"/>
      <c r="O128" s="201"/>
      <c r="P128" s="204"/>
    </row>
    <row r="129" spans="1:16" s="4" customFormat="1" ht="24" customHeight="1">
      <c r="A129" s="33" t="s">
        <v>480</v>
      </c>
      <c r="B129" s="33" t="s">
        <v>479</v>
      </c>
      <c r="C129" s="33" t="s">
        <v>399</v>
      </c>
      <c r="D129" s="40" t="s">
        <v>137</v>
      </c>
      <c r="E129" s="33" t="s">
        <v>121</v>
      </c>
      <c r="F129" s="33" t="s">
        <v>138</v>
      </c>
      <c r="G129" s="41"/>
      <c r="H129" s="41">
        <f>G129+'8ª medição'!H129</f>
        <v>0</v>
      </c>
      <c r="I129" s="42">
        <v>106.46</v>
      </c>
      <c r="J129" s="42">
        <v>138.4</v>
      </c>
      <c r="K129" s="42">
        <f t="shared" si="7"/>
        <v>0</v>
      </c>
      <c r="L129" s="42">
        <f t="shared" si="8"/>
        <v>0</v>
      </c>
      <c r="M129" s="200">
        <f t="shared" si="9"/>
        <v>37</v>
      </c>
      <c r="N129" s="201"/>
      <c r="O129" s="201"/>
      <c r="P129" s="204"/>
    </row>
    <row r="130" spans="1:16" s="4" customFormat="1" ht="15">
      <c r="A130" s="33"/>
      <c r="B130" s="33"/>
      <c r="C130" s="33"/>
      <c r="D130" s="40" t="s">
        <v>489</v>
      </c>
      <c r="E130" s="33"/>
      <c r="F130" s="33"/>
      <c r="G130" s="41"/>
      <c r="H130" s="41">
        <f>G130+'8ª medição'!H130</f>
        <v>0</v>
      </c>
      <c r="I130" s="42"/>
      <c r="J130" s="42"/>
      <c r="K130" s="42"/>
      <c r="L130" s="42">
        <f t="shared" si="8"/>
        <v>0</v>
      </c>
      <c r="M130" s="200">
        <f t="shared" si="9"/>
        <v>0</v>
      </c>
      <c r="N130" s="201"/>
      <c r="O130" s="201"/>
      <c r="P130" s="204"/>
    </row>
    <row r="131" spans="1:16" s="4" customFormat="1" ht="15">
      <c r="A131" s="33"/>
      <c r="B131" s="33"/>
      <c r="C131" s="33"/>
      <c r="D131" s="48" t="s">
        <v>139</v>
      </c>
      <c r="E131" s="33"/>
      <c r="F131" s="33"/>
      <c r="G131" s="41"/>
      <c r="H131" s="41">
        <f>G131+'8ª medição'!H131</f>
        <v>0</v>
      </c>
      <c r="I131" s="42"/>
      <c r="J131" s="42"/>
      <c r="K131" s="42"/>
      <c r="L131" s="42">
        <f t="shared" si="8"/>
        <v>0</v>
      </c>
      <c r="M131" s="200">
        <f t="shared" si="9"/>
        <v>0</v>
      </c>
      <c r="N131" s="201"/>
      <c r="O131" s="201"/>
      <c r="P131" s="204"/>
    </row>
    <row r="132" spans="1:16" s="4" customFormat="1" ht="108">
      <c r="A132" s="33" t="s">
        <v>5</v>
      </c>
      <c r="B132" s="33" t="s">
        <v>284</v>
      </c>
      <c r="C132" s="33" t="s">
        <v>285</v>
      </c>
      <c r="D132" s="40" t="s">
        <v>286</v>
      </c>
      <c r="E132" s="33" t="s">
        <v>11</v>
      </c>
      <c r="F132" s="33" t="s">
        <v>12</v>
      </c>
      <c r="G132" s="41"/>
      <c r="H132" s="41">
        <f>G132+'8ª medição'!H132</f>
        <v>0</v>
      </c>
      <c r="I132" s="42">
        <v>184.36</v>
      </c>
      <c r="J132" s="42">
        <v>239.67</v>
      </c>
      <c r="K132" s="42">
        <f t="shared" si="7"/>
        <v>0</v>
      </c>
      <c r="L132" s="42">
        <f t="shared" si="8"/>
        <v>0</v>
      </c>
      <c r="M132" s="200">
        <f t="shared" si="9"/>
        <v>1</v>
      </c>
      <c r="N132" s="201"/>
      <c r="O132" s="201"/>
      <c r="P132" s="204"/>
    </row>
    <row r="133" spans="1:16" s="4" customFormat="1" ht="36">
      <c r="A133" s="33" t="s">
        <v>5</v>
      </c>
      <c r="B133" s="33" t="s">
        <v>140</v>
      </c>
      <c r="C133" s="33" t="s">
        <v>400</v>
      </c>
      <c r="D133" s="40" t="s">
        <v>141</v>
      </c>
      <c r="E133" s="33" t="s">
        <v>11</v>
      </c>
      <c r="F133" s="33" t="s">
        <v>12</v>
      </c>
      <c r="G133" s="41"/>
      <c r="H133" s="41">
        <f>G133+'8ª medição'!H133</f>
        <v>0</v>
      </c>
      <c r="I133" s="42">
        <v>112.58</v>
      </c>
      <c r="J133" s="42">
        <v>146.35</v>
      </c>
      <c r="K133" s="42">
        <f t="shared" si="7"/>
        <v>0</v>
      </c>
      <c r="L133" s="42">
        <f t="shared" si="8"/>
        <v>0</v>
      </c>
      <c r="M133" s="200">
        <f t="shared" si="9"/>
        <v>1</v>
      </c>
      <c r="N133" s="201"/>
      <c r="O133" s="201"/>
      <c r="P133" s="204"/>
    </row>
    <row r="134" spans="1:16" s="4" customFormat="1" ht="36">
      <c r="A134" s="33" t="s">
        <v>5</v>
      </c>
      <c r="B134" s="33" t="s">
        <v>142</v>
      </c>
      <c r="C134" s="33" t="s">
        <v>401</v>
      </c>
      <c r="D134" s="40" t="s">
        <v>143</v>
      </c>
      <c r="E134" s="33" t="s">
        <v>11</v>
      </c>
      <c r="F134" s="33" t="s">
        <v>12</v>
      </c>
      <c r="G134" s="41"/>
      <c r="H134" s="41">
        <f>G134+'8ª medição'!H134</f>
        <v>0</v>
      </c>
      <c r="I134" s="42">
        <v>102.78</v>
      </c>
      <c r="J134" s="42">
        <v>133.61</v>
      </c>
      <c r="K134" s="42">
        <f t="shared" si="7"/>
        <v>0</v>
      </c>
      <c r="L134" s="42">
        <f t="shared" si="8"/>
        <v>0</v>
      </c>
      <c r="M134" s="200">
        <f t="shared" si="9"/>
        <v>1</v>
      </c>
      <c r="N134" s="201"/>
      <c r="O134" s="201"/>
      <c r="P134" s="204"/>
    </row>
    <row r="135" spans="1:16" s="4" customFormat="1" ht="36">
      <c r="A135" s="33" t="s">
        <v>460</v>
      </c>
      <c r="B135" s="33" t="s">
        <v>481</v>
      </c>
      <c r="C135" s="33" t="s">
        <v>402</v>
      </c>
      <c r="D135" s="40" t="s">
        <v>482</v>
      </c>
      <c r="E135" s="33" t="s">
        <v>11</v>
      </c>
      <c r="F135" s="33" t="s">
        <v>12</v>
      </c>
      <c r="G135" s="41"/>
      <c r="H135" s="41">
        <f>G135+'8ª medição'!H135</f>
        <v>0</v>
      </c>
      <c r="I135" s="42">
        <v>104.12</v>
      </c>
      <c r="J135" s="42">
        <v>135.35</v>
      </c>
      <c r="K135" s="42">
        <f t="shared" si="7"/>
        <v>0</v>
      </c>
      <c r="L135" s="42">
        <f t="shared" si="8"/>
        <v>0</v>
      </c>
      <c r="M135" s="200">
        <f t="shared" si="9"/>
        <v>1</v>
      </c>
      <c r="N135" s="201"/>
      <c r="O135" s="201"/>
      <c r="P135" s="204"/>
    </row>
    <row r="136" spans="1:16" s="4" customFormat="1" ht="15">
      <c r="A136" s="33"/>
      <c r="B136" s="33"/>
      <c r="C136" s="33"/>
      <c r="D136" s="40" t="s">
        <v>489</v>
      </c>
      <c r="E136" s="33"/>
      <c r="F136" s="33"/>
      <c r="G136" s="41"/>
      <c r="H136" s="41">
        <f>G136+'8ª medição'!H136</f>
        <v>0</v>
      </c>
      <c r="I136" s="42"/>
      <c r="J136" s="42"/>
      <c r="K136" s="42"/>
      <c r="L136" s="42">
        <f t="shared" si="8"/>
        <v>0</v>
      </c>
      <c r="M136" s="200">
        <f t="shared" si="9"/>
        <v>0</v>
      </c>
      <c r="N136" s="201"/>
      <c r="O136" s="201"/>
      <c r="P136" s="204"/>
    </row>
    <row r="137" spans="1:16" s="2" customFormat="1" ht="15">
      <c r="A137" s="360" t="s">
        <v>144</v>
      </c>
      <c r="B137" s="360"/>
      <c r="C137" s="360"/>
      <c r="D137" s="360"/>
      <c r="E137" s="360"/>
      <c r="F137" s="33"/>
      <c r="G137" s="41"/>
      <c r="H137" s="41">
        <f>G137+'8ª medição'!H137</f>
        <v>0</v>
      </c>
      <c r="I137" s="42"/>
      <c r="J137" s="42"/>
      <c r="K137" s="42"/>
      <c r="L137" s="42">
        <f t="shared" si="8"/>
        <v>0</v>
      </c>
      <c r="M137" s="200">
        <f t="shared" si="9"/>
        <v>0</v>
      </c>
      <c r="N137" s="201"/>
      <c r="O137" s="201"/>
      <c r="P137" s="202"/>
    </row>
    <row r="138" spans="1:16" s="2" customFormat="1" ht="108">
      <c r="A138" s="33" t="s">
        <v>5</v>
      </c>
      <c r="B138" s="33" t="s">
        <v>284</v>
      </c>
      <c r="C138" s="33" t="s">
        <v>287</v>
      </c>
      <c r="D138" s="40" t="s">
        <v>286</v>
      </c>
      <c r="E138" s="33" t="s">
        <v>11</v>
      </c>
      <c r="F138" s="33" t="s">
        <v>118</v>
      </c>
      <c r="G138" s="41"/>
      <c r="H138" s="41">
        <f>G138+'8ª medição'!H138</f>
        <v>0</v>
      </c>
      <c r="I138" s="42">
        <v>184.36</v>
      </c>
      <c r="J138" s="42">
        <v>239.67</v>
      </c>
      <c r="K138" s="42">
        <f t="shared" si="7"/>
        <v>0</v>
      </c>
      <c r="L138" s="42">
        <f t="shared" si="8"/>
        <v>0</v>
      </c>
      <c r="M138" s="200">
        <f t="shared" si="9"/>
        <v>2</v>
      </c>
      <c r="N138" s="201"/>
      <c r="O138" s="201"/>
      <c r="P138" s="202"/>
    </row>
    <row r="139" spans="1:16" s="4" customFormat="1" ht="24">
      <c r="A139" s="33" t="s">
        <v>31</v>
      </c>
      <c r="B139" s="33">
        <v>20</v>
      </c>
      <c r="C139" s="33" t="s">
        <v>403</v>
      </c>
      <c r="D139" s="40" t="s">
        <v>145</v>
      </c>
      <c r="E139" s="33" t="s">
        <v>11</v>
      </c>
      <c r="F139" s="33" t="s">
        <v>118</v>
      </c>
      <c r="G139" s="41"/>
      <c r="H139" s="41">
        <f>G139+'8ª medição'!H139</f>
        <v>0</v>
      </c>
      <c r="I139" s="42">
        <v>29.09</v>
      </c>
      <c r="J139" s="42">
        <v>37.82</v>
      </c>
      <c r="K139" s="42">
        <f t="shared" si="7"/>
        <v>0</v>
      </c>
      <c r="L139" s="42">
        <f t="shared" si="8"/>
        <v>0</v>
      </c>
      <c r="M139" s="200">
        <f t="shared" si="9"/>
        <v>2</v>
      </c>
      <c r="N139" s="201"/>
      <c r="O139" s="201"/>
      <c r="P139" s="204"/>
    </row>
    <row r="140" spans="1:16" s="4" customFormat="1" ht="36">
      <c r="A140" s="33" t="s">
        <v>460</v>
      </c>
      <c r="B140" s="33" t="s">
        <v>481</v>
      </c>
      <c r="C140" s="33" t="s">
        <v>404</v>
      </c>
      <c r="D140" s="40" t="s">
        <v>482</v>
      </c>
      <c r="E140" s="33" t="s">
        <v>11</v>
      </c>
      <c r="F140" s="33" t="s">
        <v>116</v>
      </c>
      <c r="G140" s="41"/>
      <c r="H140" s="41">
        <f>G140+'8ª medição'!H140</f>
        <v>0</v>
      </c>
      <c r="I140" s="42">
        <v>104.12</v>
      </c>
      <c r="J140" s="42">
        <v>135.35</v>
      </c>
      <c r="K140" s="42">
        <f t="shared" si="7"/>
        <v>0</v>
      </c>
      <c r="L140" s="42">
        <f t="shared" si="8"/>
        <v>0</v>
      </c>
      <c r="M140" s="200">
        <f t="shared" si="9"/>
        <v>3</v>
      </c>
      <c r="N140" s="201"/>
      <c r="O140" s="201"/>
      <c r="P140" s="204"/>
    </row>
    <row r="141" spans="1:16" s="2" customFormat="1" ht="36">
      <c r="A141" s="33" t="s">
        <v>5</v>
      </c>
      <c r="B141" s="33" t="s">
        <v>142</v>
      </c>
      <c r="C141" s="33" t="s">
        <v>405</v>
      </c>
      <c r="D141" s="40" t="s">
        <v>146</v>
      </c>
      <c r="E141" s="33" t="s">
        <v>11</v>
      </c>
      <c r="F141" s="33" t="s">
        <v>118</v>
      </c>
      <c r="G141" s="41"/>
      <c r="H141" s="41">
        <f>G141+'8ª medição'!H141</f>
        <v>0</v>
      </c>
      <c r="I141" s="42">
        <v>63.58</v>
      </c>
      <c r="J141" s="42">
        <v>82.65</v>
      </c>
      <c r="K141" s="42">
        <f t="shared" si="7"/>
        <v>0</v>
      </c>
      <c r="L141" s="42">
        <f t="shared" si="8"/>
        <v>0</v>
      </c>
      <c r="M141" s="200">
        <f t="shared" si="9"/>
        <v>2</v>
      </c>
      <c r="N141" s="201"/>
      <c r="O141" s="201"/>
      <c r="P141" s="202"/>
    </row>
    <row r="142" spans="1:16" s="2" customFormat="1" ht="36">
      <c r="A142" s="33" t="s">
        <v>5</v>
      </c>
      <c r="B142" s="33" t="s">
        <v>147</v>
      </c>
      <c r="C142" s="33" t="s">
        <v>406</v>
      </c>
      <c r="D142" s="40" t="s">
        <v>148</v>
      </c>
      <c r="E142" s="33" t="s">
        <v>11</v>
      </c>
      <c r="F142" s="33" t="s">
        <v>149</v>
      </c>
      <c r="G142" s="41"/>
      <c r="H142" s="41">
        <f>G142+'8ª medição'!H142</f>
        <v>0</v>
      </c>
      <c r="I142" s="42">
        <v>19.48</v>
      </c>
      <c r="J142" s="42">
        <v>25.32</v>
      </c>
      <c r="K142" s="42">
        <f t="shared" si="7"/>
        <v>0</v>
      </c>
      <c r="L142" s="42">
        <f t="shared" si="8"/>
        <v>0</v>
      </c>
      <c r="M142" s="200">
        <f t="shared" si="9"/>
        <v>10</v>
      </c>
      <c r="N142" s="201"/>
      <c r="O142" s="201"/>
      <c r="P142" s="202"/>
    </row>
    <row r="143" spans="1:16" s="2" customFormat="1" ht="36">
      <c r="A143" s="33" t="s">
        <v>5</v>
      </c>
      <c r="B143" s="33" t="s">
        <v>150</v>
      </c>
      <c r="C143" s="33" t="s">
        <v>407</v>
      </c>
      <c r="D143" s="40" t="s">
        <v>151</v>
      </c>
      <c r="E143" s="33" t="s">
        <v>11</v>
      </c>
      <c r="F143" s="33" t="s">
        <v>149</v>
      </c>
      <c r="G143" s="41"/>
      <c r="H143" s="41">
        <f>G143+'8ª medição'!H143</f>
        <v>0</v>
      </c>
      <c r="I143" s="42">
        <v>22.42</v>
      </c>
      <c r="J143" s="42">
        <v>29.14</v>
      </c>
      <c r="K143" s="42">
        <f t="shared" si="7"/>
        <v>0</v>
      </c>
      <c r="L143" s="42">
        <f t="shared" si="8"/>
        <v>0</v>
      </c>
      <c r="M143" s="200">
        <f t="shared" si="9"/>
        <v>10</v>
      </c>
      <c r="N143" s="201"/>
      <c r="O143" s="201"/>
      <c r="P143" s="202"/>
    </row>
    <row r="144" spans="1:16" s="2" customFormat="1" ht="24">
      <c r="A144" s="33" t="s">
        <v>5</v>
      </c>
      <c r="B144" s="33" t="s">
        <v>152</v>
      </c>
      <c r="C144" s="33" t="s">
        <v>408</v>
      </c>
      <c r="D144" s="40" t="s">
        <v>153</v>
      </c>
      <c r="E144" s="33" t="s">
        <v>11</v>
      </c>
      <c r="F144" s="33" t="s">
        <v>154</v>
      </c>
      <c r="G144" s="41"/>
      <c r="H144" s="41">
        <f>G144+'8ª medição'!H144</f>
        <v>0</v>
      </c>
      <c r="I144" s="42">
        <v>39.93</v>
      </c>
      <c r="J144" s="42">
        <v>46.98</v>
      </c>
      <c r="K144" s="42">
        <f aca="true" t="shared" si="12" ref="K144:K207">J144*G144</f>
        <v>0</v>
      </c>
      <c r="L144" s="42">
        <f aca="true" t="shared" si="13" ref="L144:L207">H144*J144</f>
        <v>0</v>
      </c>
      <c r="M144" s="200">
        <f aca="true" t="shared" si="14" ref="M144:M207">F144-H144</f>
        <v>5</v>
      </c>
      <c r="N144" s="201"/>
      <c r="O144" s="201"/>
      <c r="P144" s="202"/>
    </row>
    <row r="145" spans="1:16" s="2" customFormat="1" ht="15">
      <c r="A145" s="33"/>
      <c r="B145" s="33"/>
      <c r="C145" s="33"/>
      <c r="D145" s="40"/>
      <c r="E145" s="33"/>
      <c r="F145" s="33"/>
      <c r="G145" s="41"/>
      <c r="H145" s="41">
        <f>G145+'8ª medição'!H145</f>
        <v>0</v>
      </c>
      <c r="I145" s="42"/>
      <c r="J145" s="42"/>
      <c r="K145" s="42"/>
      <c r="L145" s="42">
        <f t="shared" si="13"/>
        <v>0</v>
      </c>
      <c r="M145" s="200">
        <f t="shared" si="14"/>
        <v>0</v>
      </c>
      <c r="N145" s="201"/>
      <c r="O145" s="201"/>
      <c r="P145" s="202"/>
    </row>
    <row r="146" spans="1:16" s="2" customFormat="1" ht="30" customHeight="1">
      <c r="A146" s="33"/>
      <c r="B146" s="33"/>
      <c r="C146" s="33"/>
      <c r="D146" s="48" t="s">
        <v>155</v>
      </c>
      <c r="E146" s="33"/>
      <c r="F146" s="33"/>
      <c r="G146" s="41"/>
      <c r="H146" s="41">
        <f>G146+'8ª medição'!H146</f>
        <v>0</v>
      </c>
      <c r="I146" s="42"/>
      <c r="J146" s="42"/>
      <c r="K146" s="42"/>
      <c r="L146" s="42">
        <f t="shared" si="13"/>
        <v>0</v>
      </c>
      <c r="M146" s="200">
        <f t="shared" si="14"/>
        <v>0</v>
      </c>
      <c r="N146" s="201"/>
      <c r="O146" s="201"/>
      <c r="P146" s="202"/>
    </row>
    <row r="147" spans="1:16" s="4" customFormat="1" ht="24">
      <c r="A147" s="33" t="s">
        <v>460</v>
      </c>
      <c r="B147" s="33" t="s">
        <v>484</v>
      </c>
      <c r="C147" s="33" t="s">
        <v>409</v>
      </c>
      <c r="D147" s="40" t="s">
        <v>156</v>
      </c>
      <c r="E147" s="33" t="s">
        <v>11</v>
      </c>
      <c r="F147" s="33" t="s">
        <v>157</v>
      </c>
      <c r="G147" s="41"/>
      <c r="H147" s="41">
        <f>G147+'8ª medição'!H147</f>
        <v>0</v>
      </c>
      <c r="I147" s="42">
        <v>59.31</v>
      </c>
      <c r="J147" s="42">
        <v>77.1</v>
      </c>
      <c r="K147" s="42">
        <f t="shared" si="12"/>
        <v>0</v>
      </c>
      <c r="L147" s="42">
        <f t="shared" si="13"/>
        <v>0</v>
      </c>
      <c r="M147" s="200">
        <f t="shared" si="14"/>
        <v>12</v>
      </c>
      <c r="N147" s="201"/>
      <c r="O147" s="201"/>
      <c r="P147" s="204"/>
    </row>
    <row r="148" spans="1:16" s="4" customFormat="1" ht="36">
      <c r="A148" s="33" t="s">
        <v>460</v>
      </c>
      <c r="B148" s="33" t="s">
        <v>483</v>
      </c>
      <c r="C148" s="33" t="s">
        <v>410</v>
      </c>
      <c r="D148" s="40" t="s">
        <v>158</v>
      </c>
      <c r="E148" s="33" t="s">
        <v>121</v>
      </c>
      <c r="F148" s="33" t="s">
        <v>157</v>
      </c>
      <c r="G148" s="41"/>
      <c r="H148" s="41">
        <f>G148+'8ª medição'!H148</f>
        <v>0</v>
      </c>
      <c r="I148" s="42">
        <v>64.37</v>
      </c>
      <c r="J148" s="42">
        <v>83.68</v>
      </c>
      <c r="K148" s="42">
        <f t="shared" si="12"/>
        <v>0</v>
      </c>
      <c r="L148" s="42">
        <f t="shared" si="13"/>
        <v>0</v>
      </c>
      <c r="M148" s="200">
        <f t="shared" si="14"/>
        <v>12</v>
      </c>
      <c r="N148" s="201"/>
      <c r="O148" s="201"/>
      <c r="P148" s="204"/>
    </row>
    <row r="149" spans="1:16" s="4" customFormat="1" ht="36">
      <c r="A149" s="33" t="s">
        <v>460</v>
      </c>
      <c r="B149" s="33" t="s">
        <v>486</v>
      </c>
      <c r="C149" s="33" t="s">
        <v>288</v>
      </c>
      <c r="D149" s="40" t="s">
        <v>289</v>
      </c>
      <c r="E149" s="33" t="s">
        <v>121</v>
      </c>
      <c r="F149" s="33" t="s">
        <v>157</v>
      </c>
      <c r="G149" s="41"/>
      <c r="H149" s="41">
        <f>G149+'8ª medição'!H149</f>
        <v>0</v>
      </c>
      <c r="I149" s="42">
        <v>12.82</v>
      </c>
      <c r="J149" s="42">
        <v>16.66</v>
      </c>
      <c r="K149" s="42">
        <f t="shared" si="12"/>
        <v>0</v>
      </c>
      <c r="L149" s="42">
        <f t="shared" si="13"/>
        <v>0</v>
      </c>
      <c r="M149" s="200">
        <f t="shared" si="14"/>
        <v>12</v>
      </c>
      <c r="N149" s="201"/>
      <c r="O149" s="201"/>
      <c r="P149" s="204"/>
    </row>
    <row r="150" spans="1:16" s="4" customFormat="1" ht="24">
      <c r="A150" s="33" t="s">
        <v>460</v>
      </c>
      <c r="B150" s="33" t="s">
        <v>485</v>
      </c>
      <c r="C150" s="33" t="s">
        <v>411</v>
      </c>
      <c r="D150" s="40" t="s">
        <v>159</v>
      </c>
      <c r="E150" s="33" t="s">
        <v>121</v>
      </c>
      <c r="F150" s="33" t="s">
        <v>160</v>
      </c>
      <c r="G150" s="41"/>
      <c r="H150" s="41">
        <f>G150+'8ª medição'!H150</f>
        <v>0</v>
      </c>
      <c r="I150" s="42">
        <v>59.47</v>
      </c>
      <c r="J150" s="42">
        <v>77.31</v>
      </c>
      <c r="K150" s="42">
        <f t="shared" si="12"/>
        <v>0</v>
      </c>
      <c r="L150" s="42">
        <f t="shared" si="13"/>
        <v>0</v>
      </c>
      <c r="M150" s="200">
        <f t="shared" si="14"/>
        <v>9</v>
      </c>
      <c r="N150" s="201"/>
      <c r="O150" s="201"/>
      <c r="P150" s="204"/>
    </row>
    <row r="151" spans="1:16" s="4" customFormat="1" ht="48">
      <c r="A151" s="33" t="s">
        <v>460</v>
      </c>
      <c r="B151" s="33" t="s">
        <v>487</v>
      </c>
      <c r="C151" s="33" t="s">
        <v>290</v>
      </c>
      <c r="D151" s="40" t="s">
        <v>291</v>
      </c>
      <c r="E151" s="33" t="s">
        <v>11</v>
      </c>
      <c r="F151" s="33" t="s">
        <v>12</v>
      </c>
      <c r="G151" s="41"/>
      <c r="H151" s="41">
        <f>G151+'8ª medição'!H151</f>
        <v>0</v>
      </c>
      <c r="I151" s="42">
        <v>2283.33</v>
      </c>
      <c r="J151" s="42">
        <v>2968.33</v>
      </c>
      <c r="K151" s="42">
        <f t="shared" si="12"/>
        <v>0</v>
      </c>
      <c r="L151" s="42">
        <f t="shared" si="13"/>
        <v>0</v>
      </c>
      <c r="M151" s="200">
        <f t="shared" si="14"/>
        <v>1</v>
      </c>
      <c r="N151" s="201"/>
      <c r="O151" s="201"/>
      <c r="P151" s="204"/>
    </row>
    <row r="152" spans="1:16" s="4" customFormat="1" ht="24">
      <c r="A152" s="33" t="s">
        <v>31</v>
      </c>
      <c r="B152" s="33">
        <v>162</v>
      </c>
      <c r="C152" s="33" t="s">
        <v>412</v>
      </c>
      <c r="D152" s="40" t="s">
        <v>161</v>
      </c>
      <c r="E152" s="33" t="s">
        <v>11</v>
      </c>
      <c r="F152" s="33" t="s">
        <v>12</v>
      </c>
      <c r="G152" s="41"/>
      <c r="H152" s="41">
        <f>G152+'8ª medição'!H152</f>
        <v>0</v>
      </c>
      <c r="I152" s="42">
        <v>911.33</v>
      </c>
      <c r="J152" s="42">
        <f>ROUND(I152*1.3,2)</f>
        <v>1184.73</v>
      </c>
      <c r="K152" s="42">
        <f t="shared" si="12"/>
        <v>0</v>
      </c>
      <c r="L152" s="42">
        <f t="shared" si="13"/>
        <v>0</v>
      </c>
      <c r="M152" s="200">
        <f t="shared" si="14"/>
        <v>1</v>
      </c>
      <c r="N152" s="201"/>
      <c r="O152" s="201"/>
      <c r="P152" s="204"/>
    </row>
    <row r="153" spans="1:16" s="4" customFormat="1" ht="24">
      <c r="A153" s="33" t="s">
        <v>31</v>
      </c>
      <c r="B153" s="33">
        <v>176</v>
      </c>
      <c r="C153" s="33" t="s">
        <v>413</v>
      </c>
      <c r="D153" s="40" t="s">
        <v>162</v>
      </c>
      <c r="E153" s="33" t="s">
        <v>11</v>
      </c>
      <c r="F153" s="33" t="s">
        <v>12</v>
      </c>
      <c r="G153" s="41"/>
      <c r="H153" s="41">
        <f>G153+'8ª medição'!H153</f>
        <v>0</v>
      </c>
      <c r="I153" s="42">
        <v>911.33</v>
      </c>
      <c r="J153" s="42">
        <f>ROUND(I153*1.3,2)</f>
        <v>1184.73</v>
      </c>
      <c r="K153" s="42">
        <f t="shared" si="12"/>
        <v>0</v>
      </c>
      <c r="L153" s="42">
        <f t="shared" si="13"/>
        <v>0</v>
      </c>
      <c r="M153" s="200">
        <f t="shared" si="14"/>
        <v>1</v>
      </c>
      <c r="N153" s="201"/>
      <c r="O153" s="201"/>
      <c r="P153" s="204"/>
    </row>
    <row r="154" spans="1:16" s="4" customFormat="1" ht="24">
      <c r="A154" s="33" t="s">
        <v>460</v>
      </c>
      <c r="B154" s="33" t="s">
        <v>488</v>
      </c>
      <c r="C154" s="33" t="s">
        <v>414</v>
      </c>
      <c r="D154" s="40" t="s">
        <v>163</v>
      </c>
      <c r="E154" s="33" t="s">
        <v>11</v>
      </c>
      <c r="F154" s="33" t="s">
        <v>118</v>
      </c>
      <c r="G154" s="41"/>
      <c r="H154" s="41">
        <f>G154+'8ª medição'!H154</f>
        <v>0</v>
      </c>
      <c r="I154" s="42">
        <v>8.35</v>
      </c>
      <c r="J154" s="42">
        <v>10.85</v>
      </c>
      <c r="K154" s="42">
        <f t="shared" si="12"/>
        <v>0</v>
      </c>
      <c r="L154" s="42">
        <f t="shared" si="13"/>
        <v>0</v>
      </c>
      <c r="M154" s="200">
        <f t="shared" si="14"/>
        <v>2</v>
      </c>
      <c r="N154" s="201"/>
      <c r="O154" s="201"/>
      <c r="P154" s="204"/>
    </row>
    <row r="155" spans="1:16" s="4" customFormat="1" ht="36">
      <c r="A155" s="33" t="s">
        <v>460</v>
      </c>
      <c r="B155" s="33" t="s">
        <v>483</v>
      </c>
      <c r="C155" s="33" t="s">
        <v>415</v>
      </c>
      <c r="D155" s="40" t="s">
        <v>164</v>
      </c>
      <c r="E155" s="33" t="s">
        <v>121</v>
      </c>
      <c r="F155" s="33" t="s">
        <v>118</v>
      </c>
      <c r="G155" s="41"/>
      <c r="H155" s="41">
        <f>G155+'8ª medição'!H155</f>
        <v>0</v>
      </c>
      <c r="I155" s="42">
        <v>50.59</v>
      </c>
      <c r="J155" s="42">
        <v>65.77</v>
      </c>
      <c r="K155" s="42">
        <f t="shared" si="12"/>
        <v>0</v>
      </c>
      <c r="L155" s="42">
        <f t="shared" si="13"/>
        <v>0</v>
      </c>
      <c r="M155" s="200">
        <f t="shared" si="14"/>
        <v>2</v>
      </c>
      <c r="N155" s="201"/>
      <c r="O155" s="201"/>
      <c r="P155" s="204"/>
    </row>
    <row r="156" spans="1:16" s="2" customFormat="1" ht="24">
      <c r="A156" s="33" t="s">
        <v>5</v>
      </c>
      <c r="B156" s="33">
        <v>73749</v>
      </c>
      <c r="C156" s="33" t="s">
        <v>416</v>
      </c>
      <c r="D156" s="40" t="s">
        <v>165</v>
      </c>
      <c r="E156" s="33" t="s">
        <v>11</v>
      </c>
      <c r="F156" s="33" t="s">
        <v>12</v>
      </c>
      <c r="G156" s="41"/>
      <c r="H156" s="41">
        <f>G156+'8ª medição'!H156</f>
        <v>0</v>
      </c>
      <c r="I156" s="42">
        <v>120.66</v>
      </c>
      <c r="J156" s="42">
        <v>156.86</v>
      </c>
      <c r="K156" s="42">
        <f t="shared" si="12"/>
        <v>0</v>
      </c>
      <c r="L156" s="42">
        <f t="shared" si="13"/>
        <v>0</v>
      </c>
      <c r="M156" s="200">
        <f t="shared" si="14"/>
        <v>1</v>
      </c>
      <c r="N156" s="201"/>
      <c r="O156" s="201"/>
      <c r="P156" s="202"/>
    </row>
    <row r="157" spans="1:16" s="2" customFormat="1" ht="48">
      <c r="A157" s="33" t="s">
        <v>5</v>
      </c>
      <c r="B157" s="33" t="s">
        <v>458</v>
      </c>
      <c r="C157" s="33" t="s">
        <v>292</v>
      </c>
      <c r="D157" s="40" t="s">
        <v>293</v>
      </c>
      <c r="E157" s="33" t="s">
        <v>11</v>
      </c>
      <c r="F157" s="33" t="s">
        <v>116</v>
      </c>
      <c r="G157" s="41"/>
      <c r="H157" s="41">
        <f>G157+'8ª medição'!H157</f>
        <v>0</v>
      </c>
      <c r="I157" s="42">
        <v>135.95</v>
      </c>
      <c r="J157" s="42">
        <v>176.74</v>
      </c>
      <c r="K157" s="42">
        <f t="shared" si="12"/>
        <v>0</v>
      </c>
      <c r="L157" s="42">
        <f t="shared" si="13"/>
        <v>0</v>
      </c>
      <c r="M157" s="200">
        <f t="shared" si="14"/>
        <v>3</v>
      </c>
      <c r="N157" s="201"/>
      <c r="O157" s="201"/>
      <c r="P157" s="202"/>
    </row>
    <row r="158" spans="1:16" s="2" customFormat="1" ht="15">
      <c r="A158" s="33"/>
      <c r="B158" s="33"/>
      <c r="C158" s="33"/>
      <c r="D158" s="40"/>
      <c r="E158" s="33"/>
      <c r="F158" s="33"/>
      <c r="G158" s="41"/>
      <c r="H158" s="41">
        <f>G158+'8ª medição'!H158</f>
        <v>0</v>
      </c>
      <c r="I158" s="42"/>
      <c r="J158" s="42"/>
      <c r="K158" s="42"/>
      <c r="L158" s="42">
        <f t="shared" si="13"/>
        <v>0</v>
      </c>
      <c r="M158" s="200">
        <f t="shared" si="14"/>
        <v>0</v>
      </c>
      <c r="N158" s="201"/>
      <c r="O158" s="201"/>
      <c r="P158" s="202"/>
    </row>
    <row r="159" spans="1:16" s="2" customFormat="1" ht="15">
      <c r="A159" s="34"/>
      <c r="B159" s="34"/>
      <c r="C159" s="43">
        <v>10</v>
      </c>
      <c r="D159" s="44" t="s">
        <v>166</v>
      </c>
      <c r="E159" s="34"/>
      <c r="F159" s="34"/>
      <c r="G159" s="45"/>
      <c r="H159" s="41">
        <f>G159+'8ª medição'!H159</f>
        <v>0</v>
      </c>
      <c r="I159" s="46"/>
      <c r="J159" s="46"/>
      <c r="K159" s="42"/>
      <c r="L159" s="42">
        <f t="shared" si="13"/>
        <v>0</v>
      </c>
      <c r="M159" s="200">
        <f t="shared" si="14"/>
        <v>0</v>
      </c>
      <c r="N159" s="201"/>
      <c r="O159" s="201"/>
      <c r="P159" s="201"/>
    </row>
    <row r="160" spans="1:16" s="2" customFormat="1" ht="15">
      <c r="A160" s="34"/>
      <c r="B160" s="34"/>
      <c r="C160" s="37"/>
      <c r="D160" s="44" t="s">
        <v>167</v>
      </c>
      <c r="E160" s="34"/>
      <c r="F160" s="34"/>
      <c r="G160" s="45"/>
      <c r="H160" s="41">
        <f>G160+'8ª medição'!H160</f>
        <v>0</v>
      </c>
      <c r="I160" s="46"/>
      <c r="J160" s="46"/>
      <c r="K160" s="42"/>
      <c r="L160" s="42">
        <f t="shared" si="13"/>
        <v>0</v>
      </c>
      <c r="M160" s="200">
        <f t="shared" si="14"/>
        <v>0</v>
      </c>
      <c r="N160" s="201">
        <f>SUM(L161:L200)</f>
        <v>12976.109999999999</v>
      </c>
      <c r="O160" s="201"/>
      <c r="P160" s="202"/>
    </row>
    <row r="161" spans="1:16" s="2" customFormat="1" ht="60">
      <c r="A161" s="33" t="s">
        <v>5</v>
      </c>
      <c r="B161" s="33">
        <v>6021</v>
      </c>
      <c r="C161" s="33" t="s">
        <v>417</v>
      </c>
      <c r="D161" s="40" t="s">
        <v>294</v>
      </c>
      <c r="E161" s="33" t="s">
        <v>11</v>
      </c>
      <c r="F161" s="33" t="s">
        <v>116</v>
      </c>
      <c r="G161" s="41"/>
      <c r="H161" s="41">
        <f>G161+'8ª medição'!H161</f>
        <v>0</v>
      </c>
      <c r="I161" s="42">
        <v>127.79</v>
      </c>
      <c r="J161" s="42">
        <f>ROUND(I161*1.3,2)</f>
        <v>166.13</v>
      </c>
      <c r="K161" s="42">
        <f t="shared" si="12"/>
        <v>0</v>
      </c>
      <c r="L161" s="42">
        <f t="shared" si="13"/>
        <v>0</v>
      </c>
      <c r="M161" s="200">
        <f t="shared" si="14"/>
        <v>3</v>
      </c>
      <c r="N161" s="201"/>
      <c r="O161" s="201"/>
      <c r="P161" s="202"/>
    </row>
    <row r="162" spans="1:16" s="2" customFormat="1" ht="60">
      <c r="A162" s="33" t="s">
        <v>460</v>
      </c>
      <c r="B162" s="33" t="s">
        <v>490</v>
      </c>
      <c r="C162" s="33" t="s">
        <v>418</v>
      </c>
      <c r="D162" s="40" t="s">
        <v>295</v>
      </c>
      <c r="E162" s="33" t="s">
        <v>11</v>
      </c>
      <c r="F162" s="33" t="s">
        <v>126</v>
      </c>
      <c r="G162" s="41"/>
      <c r="H162" s="41">
        <f>G162+'8ª medição'!H162</f>
        <v>0</v>
      </c>
      <c r="I162" s="42">
        <v>304.19</v>
      </c>
      <c r="J162" s="42">
        <f aca="true" t="shared" si="15" ref="J162:J207">ROUND(I162*1.3,2)</f>
        <v>395.45</v>
      </c>
      <c r="K162" s="42">
        <f t="shared" si="12"/>
        <v>0</v>
      </c>
      <c r="L162" s="42">
        <f t="shared" si="13"/>
        <v>0</v>
      </c>
      <c r="M162" s="200">
        <f t="shared" si="14"/>
        <v>4</v>
      </c>
      <c r="N162" s="201"/>
      <c r="O162" s="201"/>
      <c r="P162" s="202"/>
    </row>
    <row r="163" spans="1:16" s="2" customFormat="1" ht="24">
      <c r="A163" s="33" t="s">
        <v>460</v>
      </c>
      <c r="B163" s="33" t="s">
        <v>491</v>
      </c>
      <c r="C163" s="33" t="s">
        <v>419</v>
      </c>
      <c r="D163" s="40" t="s">
        <v>168</v>
      </c>
      <c r="E163" s="33" t="s">
        <v>11</v>
      </c>
      <c r="F163" s="33" t="s">
        <v>169</v>
      </c>
      <c r="G163" s="41"/>
      <c r="H163" s="41">
        <f>G163+'8ª medição'!H163</f>
        <v>0</v>
      </c>
      <c r="I163" s="42">
        <v>39.38</v>
      </c>
      <c r="J163" s="42">
        <f t="shared" si="15"/>
        <v>51.19</v>
      </c>
      <c r="K163" s="42">
        <f t="shared" si="12"/>
        <v>0</v>
      </c>
      <c r="L163" s="42">
        <f t="shared" si="13"/>
        <v>0</v>
      </c>
      <c r="M163" s="200">
        <f t="shared" si="14"/>
        <v>7</v>
      </c>
      <c r="N163" s="201"/>
      <c r="O163" s="201"/>
      <c r="P163" s="202"/>
    </row>
    <row r="164" spans="1:16" s="2" customFormat="1" ht="60">
      <c r="A164" s="33" t="s">
        <v>5</v>
      </c>
      <c r="B164" s="33" t="s">
        <v>170</v>
      </c>
      <c r="C164" s="33" t="s">
        <v>420</v>
      </c>
      <c r="D164" s="40" t="s">
        <v>296</v>
      </c>
      <c r="E164" s="33" t="s">
        <v>11</v>
      </c>
      <c r="F164" s="33" t="s">
        <v>297</v>
      </c>
      <c r="G164" s="41"/>
      <c r="H164" s="41">
        <f>G164+'8ª medição'!H164</f>
        <v>0</v>
      </c>
      <c r="I164" s="42">
        <v>83.5</v>
      </c>
      <c r="J164" s="42">
        <f t="shared" si="15"/>
        <v>108.55</v>
      </c>
      <c r="K164" s="42">
        <f t="shared" si="12"/>
        <v>0</v>
      </c>
      <c r="L164" s="42">
        <f t="shared" si="13"/>
        <v>0</v>
      </c>
      <c r="M164" s="200">
        <f t="shared" si="14"/>
        <v>17</v>
      </c>
      <c r="N164" s="201"/>
      <c r="O164" s="201"/>
      <c r="P164" s="202"/>
    </row>
    <row r="165" spans="1:16" s="2" customFormat="1" ht="36">
      <c r="A165" s="33" t="s">
        <v>460</v>
      </c>
      <c r="B165" s="33" t="s">
        <v>492</v>
      </c>
      <c r="C165" s="33" t="s">
        <v>421</v>
      </c>
      <c r="D165" s="40" t="s">
        <v>171</v>
      </c>
      <c r="E165" s="33" t="s">
        <v>11</v>
      </c>
      <c r="F165" s="33" t="s">
        <v>12</v>
      </c>
      <c r="G165" s="41"/>
      <c r="H165" s="41">
        <f>G165+'8ª medição'!H165</f>
        <v>0</v>
      </c>
      <c r="I165" s="42">
        <v>2000.78</v>
      </c>
      <c r="J165" s="42">
        <f t="shared" si="15"/>
        <v>2601.01</v>
      </c>
      <c r="K165" s="42">
        <f t="shared" si="12"/>
        <v>0</v>
      </c>
      <c r="L165" s="42">
        <f t="shared" si="13"/>
        <v>0</v>
      </c>
      <c r="M165" s="200">
        <f t="shared" si="14"/>
        <v>1</v>
      </c>
      <c r="N165" s="201"/>
      <c r="O165" s="201"/>
      <c r="P165" s="202"/>
    </row>
    <row r="166" spans="1:16" s="2" customFormat="1" ht="72">
      <c r="A166" s="33" t="s">
        <v>5</v>
      </c>
      <c r="B166" s="33" t="s">
        <v>172</v>
      </c>
      <c r="C166" s="33" t="s">
        <v>422</v>
      </c>
      <c r="D166" s="40" t="s">
        <v>298</v>
      </c>
      <c r="E166" s="33" t="s">
        <v>11</v>
      </c>
      <c r="F166" s="33" t="s">
        <v>12</v>
      </c>
      <c r="G166" s="41"/>
      <c r="H166" s="41">
        <f>G166+'8ª medição'!H166</f>
        <v>0</v>
      </c>
      <c r="I166" s="42">
        <v>240.3</v>
      </c>
      <c r="J166" s="42">
        <f t="shared" si="15"/>
        <v>312.39</v>
      </c>
      <c r="K166" s="42">
        <f t="shared" si="12"/>
        <v>0</v>
      </c>
      <c r="L166" s="42">
        <f t="shared" si="13"/>
        <v>0</v>
      </c>
      <c r="M166" s="200">
        <f t="shared" si="14"/>
        <v>1</v>
      </c>
      <c r="N166" s="201"/>
      <c r="O166" s="201"/>
      <c r="P166" s="202"/>
    </row>
    <row r="167" spans="1:16" s="2" customFormat="1" ht="24">
      <c r="A167" s="33" t="s">
        <v>460</v>
      </c>
      <c r="B167" s="33" t="s">
        <v>493</v>
      </c>
      <c r="C167" s="33" t="s">
        <v>423</v>
      </c>
      <c r="D167" s="40" t="s">
        <v>173</v>
      </c>
      <c r="E167" s="33" t="s">
        <v>11</v>
      </c>
      <c r="F167" s="33" t="s">
        <v>12</v>
      </c>
      <c r="G167" s="41"/>
      <c r="H167" s="41">
        <f>G167+'8ª medição'!H167</f>
        <v>0</v>
      </c>
      <c r="I167" s="42">
        <v>988.16</v>
      </c>
      <c r="J167" s="42">
        <v>1284.6</v>
      </c>
      <c r="K167" s="42">
        <f t="shared" si="12"/>
        <v>0</v>
      </c>
      <c r="L167" s="42">
        <f t="shared" si="13"/>
        <v>0</v>
      </c>
      <c r="M167" s="200">
        <f t="shared" si="14"/>
        <v>1</v>
      </c>
      <c r="N167" s="201"/>
      <c r="O167" s="201"/>
      <c r="P167" s="202"/>
    </row>
    <row r="168" spans="1:16" s="2" customFormat="1" ht="48">
      <c r="A168" s="33" t="s">
        <v>460</v>
      </c>
      <c r="B168" s="33" t="s">
        <v>494</v>
      </c>
      <c r="C168" s="33" t="s">
        <v>424</v>
      </c>
      <c r="D168" s="40" t="s">
        <v>299</v>
      </c>
      <c r="E168" s="33" t="s">
        <v>35</v>
      </c>
      <c r="F168" s="33" t="s">
        <v>300</v>
      </c>
      <c r="G168" s="41"/>
      <c r="H168" s="41">
        <f>G168+'8ª medição'!H168</f>
        <v>0</v>
      </c>
      <c r="I168" s="42">
        <v>1597.33</v>
      </c>
      <c r="J168" s="42">
        <f t="shared" si="15"/>
        <v>2076.53</v>
      </c>
      <c r="K168" s="42">
        <f t="shared" si="12"/>
        <v>0</v>
      </c>
      <c r="L168" s="42">
        <f t="shared" si="13"/>
        <v>0</v>
      </c>
      <c r="M168" s="200">
        <f t="shared" si="14"/>
        <v>15.25</v>
      </c>
      <c r="N168" s="201"/>
      <c r="O168" s="201"/>
      <c r="P168" s="202"/>
    </row>
    <row r="169" spans="1:16" s="2" customFormat="1" ht="24">
      <c r="A169" s="33" t="s">
        <v>460</v>
      </c>
      <c r="B169" s="33" t="s">
        <v>494</v>
      </c>
      <c r="C169" s="33" t="s">
        <v>425</v>
      </c>
      <c r="D169" s="40" t="s">
        <v>174</v>
      </c>
      <c r="E169" s="33" t="s">
        <v>35</v>
      </c>
      <c r="F169" s="33" t="s">
        <v>175</v>
      </c>
      <c r="G169" s="41"/>
      <c r="H169" s="41">
        <f>G169+'8ª medição'!H169</f>
        <v>0</v>
      </c>
      <c r="I169" s="42">
        <v>1598.6</v>
      </c>
      <c r="J169" s="42">
        <f t="shared" si="15"/>
        <v>2078.18</v>
      </c>
      <c r="K169" s="42">
        <f t="shared" si="12"/>
        <v>0</v>
      </c>
      <c r="L169" s="42">
        <f t="shared" si="13"/>
        <v>0</v>
      </c>
      <c r="M169" s="200">
        <f t="shared" si="14"/>
        <v>2.35</v>
      </c>
      <c r="N169" s="201"/>
      <c r="O169" s="201"/>
      <c r="P169" s="202"/>
    </row>
    <row r="170" spans="1:16" s="2" customFormat="1" ht="24">
      <c r="A170" s="33" t="s">
        <v>460</v>
      </c>
      <c r="B170" s="33" t="s">
        <v>495</v>
      </c>
      <c r="C170" s="33" t="s">
        <v>426</v>
      </c>
      <c r="D170" s="40" t="s">
        <v>176</v>
      </c>
      <c r="E170" s="33" t="s">
        <v>35</v>
      </c>
      <c r="F170" s="33" t="s">
        <v>177</v>
      </c>
      <c r="G170" s="41"/>
      <c r="H170" s="41">
        <f>G170+'8ª medição'!H170</f>
        <v>0</v>
      </c>
      <c r="I170" s="42">
        <v>120.66</v>
      </c>
      <c r="J170" s="42">
        <f t="shared" si="15"/>
        <v>156.86</v>
      </c>
      <c r="K170" s="42">
        <f t="shared" si="12"/>
        <v>0</v>
      </c>
      <c r="L170" s="42">
        <f t="shared" si="13"/>
        <v>0</v>
      </c>
      <c r="M170" s="200">
        <f t="shared" si="14"/>
        <v>21.6</v>
      </c>
      <c r="N170" s="201"/>
      <c r="O170" s="201"/>
      <c r="P170" s="202"/>
    </row>
    <row r="171" spans="1:16" s="4" customFormat="1" ht="15">
      <c r="A171" s="33" t="s">
        <v>31</v>
      </c>
      <c r="B171" s="33">
        <v>95</v>
      </c>
      <c r="C171" s="33" t="s">
        <v>427</v>
      </c>
      <c r="D171" s="40" t="s">
        <v>178</v>
      </c>
      <c r="E171" s="33" t="s">
        <v>11</v>
      </c>
      <c r="F171" s="33" t="s">
        <v>12</v>
      </c>
      <c r="G171" s="41"/>
      <c r="H171" s="41">
        <f>G171+'8ª medição'!H171</f>
        <v>0</v>
      </c>
      <c r="I171" s="42">
        <v>304.19</v>
      </c>
      <c r="J171" s="42">
        <f t="shared" si="15"/>
        <v>395.45</v>
      </c>
      <c r="K171" s="42">
        <f t="shared" si="12"/>
        <v>0</v>
      </c>
      <c r="L171" s="42">
        <f t="shared" si="13"/>
        <v>0</v>
      </c>
      <c r="M171" s="200">
        <f t="shared" si="14"/>
        <v>1</v>
      </c>
      <c r="N171" s="201"/>
      <c r="O171" s="201"/>
      <c r="P171" s="204"/>
    </row>
    <row r="172" spans="1:16" s="4" customFormat="1" ht="48">
      <c r="A172" s="33" t="s">
        <v>31</v>
      </c>
      <c r="B172" s="33">
        <v>54</v>
      </c>
      <c r="C172" s="33" t="s">
        <v>428</v>
      </c>
      <c r="D172" s="40" t="s">
        <v>301</v>
      </c>
      <c r="E172" s="33" t="s">
        <v>11</v>
      </c>
      <c r="F172" s="33" t="s">
        <v>297</v>
      </c>
      <c r="G172" s="41"/>
      <c r="H172" s="41">
        <f>G172+'8ª medição'!H172</f>
        <v>0</v>
      </c>
      <c r="I172" s="42">
        <v>245.39</v>
      </c>
      <c r="J172" s="42">
        <f t="shared" si="15"/>
        <v>319.01</v>
      </c>
      <c r="K172" s="42">
        <f t="shared" si="12"/>
        <v>0</v>
      </c>
      <c r="L172" s="42">
        <f t="shared" si="13"/>
        <v>0</v>
      </c>
      <c r="M172" s="200">
        <f t="shared" si="14"/>
        <v>17</v>
      </c>
      <c r="N172" s="201"/>
      <c r="O172" s="201"/>
      <c r="P172" s="204"/>
    </row>
    <row r="173" spans="1:16" s="2" customFormat="1" ht="24">
      <c r="A173" s="33" t="s">
        <v>5</v>
      </c>
      <c r="B173" s="33" t="s">
        <v>179</v>
      </c>
      <c r="C173" s="33" t="s">
        <v>429</v>
      </c>
      <c r="D173" s="40" t="s">
        <v>180</v>
      </c>
      <c r="E173" s="33" t="s">
        <v>11</v>
      </c>
      <c r="F173" s="33" t="s">
        <v>154</v>
      </c>
      <c r="G173" s="41"/>
      <c r="H173" s="41">
        <f>G173+'8ª medição'!H173</f>
        <v>0</v>
      </c>
      <c r="I173" s="42">
        <v>59.19</v>
      </c>
      <c r="J173" s="42">
        <f t="shared" si="15"/>
        <v>76.95</v>
      </c>
      <c r="K173" s="42">
        <f t="shared" si="12"/>
        <v>0</v>
      </c>
      <c r="L173" s="42">
        <f t="shared" si="13"/>
        <v>0</v>
      </c>
      <c r="M173" s="200">
        <f t="shared" si="14"/>
        <v>5</v>
      </c>
      <c r="N173" s="201"/>
      <c r="O173" s="201"/>
      <c r="P173" s="202"/>
    </row>
    <row r="174" spans="1:16" s="4" customFormat="1" ht="36">
      <c r="A174" s="33" t="s">
        <v>31</v>
      </c>
      <c r="B174" s="33">
        <v>55</v>
      </c>
      <c r="C174" s="33" t="s">
        <v>430</v>
      </c>
      <c r="D174" s="40" t="s">
        <v>181</v>
      </c>
      <c r="E174" s="33" t="s">
        <v>11</v>
      </c>
      <c r="F174" s="33" t="s">
        <v>149</v>
      </c>
      <c r="G174" s="41"/>
      <c r="H174" s="41">
        <f>G174+'8ª medição'!H174</f>
        <v>0</v>
      </c>
      <c r="I174" s="42">
        <v>245.39</v>
      </c>
      <c r="J174" s="42">
        <f t="shared" si="15"/>
        <v>319.01</v>
      </c>
      <c r="K174" s="42">
        <f t="shared" si="12"/>
        <v>0</v>
      </c>
      <c r="L174" s="42">
        <f t="shared" si="13"/>
        <v>0</v>
      </c>
      <c r="M174" s="200">
        <f t="shared" si="14"/>
        <v>10</v>
      </c>
      <c r="N174" s="201"/>
      <c r="O174" s="201"/>
      <c r="P174" s="204"/>
    </row>
    <row r="175" spans="1:16" s="4" customFormat="1" ht="24">
      <c r="A175" s="33" t="s">
        <v>5</v>
      </c>
      <c r="B175" s="33">
        <v>9535</v>
      </c>
      <c r="C175" s="33" t="s">
        <v>431</v>
      </c>
      <c r="D175" s="40" t="s">
        <v>182</v>
      </c>
      <c r="E175" s="33" t="s">
        <v>11</v>
      </c>
      <c r="F175" s="33" t="s">
        <v>116</v>
      </c>
      <c r="G175" s="41"/>
      <c r="H175" s="41">
        <f>G175+'8ª medição'!H175</f>
        <v>0</v>
      </c>
      <c r="I175" s="42">
        <v>127.79</v>
      </c>
      <c r="J175" s="42">
        <f t="shared" si="15"/>
        <v>166.13</v>
      </c>
      <c r="K175" s="42">
        <f t="shared" si="12"/>
        <v>0</v>
      </c>
      <c r="L175" s="42">
        <f t="shared" si="13"/>
        <v>0</v>
      </c>
      <c r="M175" s="200">
        <f t="shared" si="14"/>
        <v>3</v>
      </c>
      <c r="N175" s="201"/>
      <c r="O175" s="201"/>
      <c r="P175" s="204"/>
    </row>
    <row r="176" spans="1:16" s="2" customFormat="1" ht="15">
      <c r="A176" s="357" t="s">
        <v>188</v>
      </c>
      <c r="B176" s="358"/>
      <c r="C176" s="358"/>
      <c r="D176" s="358"/>
      <c r="E176" s="359"/>
      <c r="F176" s="33"/>
      <c r="G176" s="41"/>
      <c r="H176" s="41">
        <f>G176+'8ª medição'!H176</f>
        <v>0</v>
      </c>
      <c r="I176" s="42"/>
      <c r="J176" s="42"/>
      <c r="K176" s="42"/>
      <c r="L176" s="42">
        <f t="shared" si="13"/>
        <v>0</v>
      </c>
      <c r="M176" s="200">
        <f t="shared" si="14"/>
        <v>0</v>
      </c>
      <c r="N176" s="201"/>
      <c r="O176" s="201"/>
      <c r="P176" s="202"/>
    </row>
    <row r="177" spans="1:16" s="2" customFormat="1" ht="24">
      <c r="A177" s="33" t="s">
        <v>5</v>
      </c>
      <c r="B177" s="33" t="s">
        <v>189</v>
      </c>
      <c r="C177" s="33" t="s">
        <v>432</v>
      </c>
      <c r="D177" s="40" t="s">
        <v>190</v>
      </c>
      <c r="E177" s="33" t="s">
        <v>11</v>
      </c>
      <c r="F177" s="33" t="s">
        <v>116</v>
      </c>
      <c r="G177" s="83">
        <v>3</v>
      </c>
      <c r="H177" s="41">
        <f>G177+'8ª medição'!H177</f>
        <v>3</v>
      </c>
      <c r="I177" s="42">
        <v>57.04</v>
      </c>
      <c r="J177" s="42">
        <f t="shared" si="15"/>
        <v>74.15</v>
      </c>
      <c r="K177" s="42">
        <f t="shared" si="12"/>
        <v>222.45000000000002</v>
      </c>
      <c r="L177" s="42">
        <f t="shared" si="13"/>
        <v>222.45000000000002</v>
      </c>
      <c r="M177" s="200">
        <f t="shared" si="14"/>
        <v>0</v>
      </c>
      <c r="N177" s="201"/>
      <c r="O177" s="201"/>
      <c r="P177" s="202"/>
    </row>
    <row r="178" spans="1:16" s="2" customFormat="1" ht="36">
      <c r="A178" s="33" t="s">
        <v>5</v>
      </c>
      <c r="B178" s="33">
        <v>40729</v>
      </c>
      <c r="C178" s="33" t="s">
        <v>433</v>
      </c>
      <c r="D178" s="40" t="s">
        <v>191</v>
      </c>
      <c r="E178" s="33" t="s">
        <v>11</v>
      </c>
      <c r="F178" s="33" t="s">
        <v>192</v>
      </c>
      <c r="G178" s="41"/>
      <c r="H178" s="41">
        <f>G178+'8ª medição'!H178</f>
        <v>0</v>
      </c>
      <c r="I178" s="42">
        <v>133.67</v>
      </c>
      <c r="J178" s="42">
        <v>173.78</v>
      </c>
      <c r="K178" s="42">
        <f t="shared" si="12"/>
        <v>0</v>
      </c>
      <c r="L178" s="42">
        <f t="shared" si="13"/>
        <v>0</v>
      </c>
      <c r="M178" s="200">
        <f t="shared" si="14"/>
        <v>8</v>
      </c>
      <c r="N178" s="201"/>
      <c r="O178" s="201"/>
      <c r="P178" s="202"/>
    </row>
    <row r="179" spans="1:16" s="2" customFormat="1" ht="24">
      <c r="A179" s="33" t="s">
        <v>5</v>
      </c>
      <c r="B179" s="33" t="s">
        <v>193</v>
      </c>
      <c r="C179" s="33" t="s">
        <v>434</v>
      </c>
      <c r="D179" s="40" t="s">
        <v>194</v>
      </c>
      <c r="E179" s="33" t="s">
        <v>11</v>
      </c>
      <c r="F179" s="33" t="s">
        <v>195</v>
      </c>
      <c r="G179" s="83">
        <v>20</v>
      </c>
      <c r="H179" s="41">
        <f>G179+'8ª medição'!H179</f>
        <v>20</v>
      </c>
      <c r="I179" s="42">
        <v>66.84</v>
      </c>
      <c r="J179" s="42">
        <f t="shared" si="15"/>
        <v>86.89</v>
      </c>
      <c r="K179" s="42">
        <f t="shared" si="12"/>
        <v>1737.8</v>
      </c>
      <c r="L179" s="42">
        <f t="shared" si="13"/>
        <v>1737.8</v>
      </c>
      <c r="M179" s="200">
        <f t="shared" si="14"/>
        <v>0</v>
      </c>
      <c r="N179" s="201"/>
      <c r="O179" s="201"/>
      <c r="P179" s="202"/>
    </row>
    <row r="180" spans="1:16" s="2" customFormat="1" ht="24">
      <c r="A180" s="33" t="s">
        <v>460</v>
      </c>
      <c r="B180" s="33" t="s">
        <v>496</v>
      </c>
      <c r="C180" s="33" t="s">
        <v>435</v>
      </c>
      <c r="D180" s="40" t="s">
        <v>196</v>
      </c>
      <c r="E180" s="33" t="s">
        <v>11</v>
      </c>
      <c r="F180" s="33" t="s">
        <v>118</v>
      </c>
      <c r="G180" s="85"/>
      <c r="H180" s="41">
        <f>G180+'8ª medição'!H180</f>
        <v>2</v>
      </c>
      <c r="I180" s="42">
        <v>1992.15</v>
      </c>
      <c r="J180" s="42">
        <f t="shared" si="15"/>
        <v>2589.8</v>
      </c>
      <c r="K180" s="42">
        <f t="shared" si="12"/>
        <v>0</v>
      </c>
      <c r="L180" s="42">
        <f t="shared" si="13"/>
        <v>5179.6</v>
      </c>
      <c r="M180" s="200">
        <f t="shared" si="14"/>
        <v>0</v>
      </c>
      <c r="N180" s="201"/>
      <c r="O180" s="201"/>
      <c r="P180" s="202"/>
    </row>
    <row r="181" spans="1:16" s="2" customFormat="1" ht="24">
      <c r="A181" s="33" t="s">
        <v>5</v>
      </c>
      <c r="B181" s="33" t="s">
        <v>183</v>
      </c>
      <c r="C181" s="33" t="s">
        <v>436</v>
      </c>
      <c r="D181" s="40" t="s">
        <v>184</v>
      </c>
      <c r="E181" s="33" t="s">
        <v>11</v>
      </c>
      <c r="F181" s="33" t="s">
        <v>12</v>
      </c>
      <c r="G181" s="41"/>
      <c r="H181" s="41">
        <f>G181+'8ª medição'!H181</f>
        <v>0</v>
      </c>
      <c r="I181" s="42">
        <v>38.9</v>
      </c>
      <c r="J181" s="42">
        <f t="shared" si="15"/>
        <v>50.57</v>
      </c>
      <c r="K181" s="42">
        <f t="shared" si="12"/>
        <v>0</v>
      </c>
      <c r="L181" s="42">
        <f t="shared" si="13"/>
        <v>0</v>
      </c>
      <c r="M181" s="200">
        <f t="shared" si="14"/>
        <v>1</v>
      </c>
      <c r="N181" s="201"/>
      <c r="O181" s="201"/>
      <c r="P181" s="202"/>
    </row>
    <row r="182" spans="1:16" s="2" customFormat="1" ht="15">
      <c r="A182" s="33" t="s">
        <v>5</v>
      </c>
      <c r="B182" s="33">
        <v>72618</v>
      </c>
      <c r="C182" s="33" t="s">
        <v>437</v>
      </c>
      <c r="D182" s="40" t="s">
        <v>185</v>
      </c>
      <c r="E182" s="33" t="s">
        <v>11</v>
      </c>
      <c r="F182" s="33" t="s">
        <v>12</v>
      </c>
      <c r="G182" s="41"/>
      <c r="H182" s="41">
        <f>G182+'8ª medição'!H182</f>
        <v>0</v>
      </c>
      <c r="I182" s="42">
        <v>8.47</v>
      </c>
      <c r="J182" s="42">
        <f t="shared" si="15"/>
        <v>11.01</v>
      </c>
      <c r="K182" s="42">
        <f t="shared" si="12"/>
        <v>0</v>
      </c>
      <c r="L182" s="42">
        <f t="shared" si="13"/>
        <v>0</v>
      </c>
      <c r="M182" s="200">
        <f t="shared" si="14"/>
        <v>1</v>
      </c>
      <c r="N182" s="201"/>
      <c r="O182" s="201"/>
      <c r="P182" s="202"/>
    </row>
    <row r="183" spans="1:16" s="2" customFormat="1" ht="24">
      <c r="A183" s="33" t="s">
        <v>5</v>
      </c>
      <c r="B183" s="33" t="s">
        <v>186</v>
      </c>
      <c r="C183" s="33" t="s">
        <v>438</v>
      </c>
      <c r="D183" s="40" t="s">
        <v>187</v>
      </c>
      <c r="E183" s="33" t="s">
        <v>11</v>
      </c>
      <c r="F183" s="33" t="s">
        <v>118</v>
      </c>
      <c r="G183" s="83">
        <v>2</v>
      </c>
      <c r="H183" s="41">
        <f>G183+'8ª medição'!H183</f>
        <v>2</v>
      </c>
      <c r="I183" s="42">
        <v>35.18</v>
      </c>
      <c r="J183" s="42">
        <f t="shared" si="15"/>
        <v>45.73</v>
      </c>
      <c r="K183" s="42">
        <f t="shared" si="12"/>
        <v>91.46</v>
      </c>
      <c r="L183" s="42">
        <f t="shared" si="13"/>
        <v>91.46</v>
      </c>
      <c r="M183" s="200">
        <f t="shared" si="14"/>
        <v>0</v>
      </c>
      <c r="N183" s="201"/>
      <c r="O183" s="201"/>
      <c r="P183" s="202"/>
    </row>
    <row r="184" spans="1:16" s="2" customFormat="1" ht="15">
      <c r="A184" s="33" t="s">
        <v>5</v>
      </c>
      <c r="B184" s="33">
        <v>40777</v>
      </c>
      <c r="C184" s="33" t="s">
        <v>439</v>
      </c>
      <c r="D184" s="40" t="s">
        <v>197</v>
      </c>
      <c r="E184" s="33" t="s">
        <v>11</v>
      </c>
      <c r="F184" s="33" t="s">
        <v>128</v>
      </c>
      <c r="G184" s="41"/>
      <c r="H184" s="41">
        <f>G184+'8ª medição'!H184</f>
        <v>0</v>
      </c>
      <c r="I184" s="42">
        <v>27.64</v>
      </c>
      <c r="J184" s="42">
        <f t="shared" si="15"/>
        <v>35.93</v>
      </c>
      <c r="K184" s="42">
        <f t="shared" si="12"/>
        <v>0</v>
      </c>
      <c r="L184" s="42">
        <f t="shared" si="13"/>
        <v>0</v>
      </c>
      <c r="M184" s="200">
        <f t="shared" si="14"/>
        <v>11</v>
      </c>
      <c r="N184" s="201"/>
      <c r="O184" s="201"/>
      <c r="P184" s="202"/>
    </row>
    <row r="185" spans="1:16" s="2" customFormat="1" ht="15">
      <c r="A185" s="357" t="s">
        <v>198</v>
      </c>
      <c r="B185" s="358"/>
      <c r="C185" s="358"/>
      <c r="D185" s="358"/>
      <c r="E185" s="359"/>
      <c r="F185" s="33"/>
      <c r="G185" s="41"/>
      <c r="H185" s="41">
        <f>G185+'8ª medição'!H185</f>
        <v>0</v>
      </c>
      <c r="I185" s="42"/>
      <c r="J185" s="42"/>
      <c r="K185" s="42"/>
      <c r="L185" s="42">
        <f t="shared" si="13"/>
        <v>0</v>
      </c>
      <c r="M185" s="200">
        <f t="shared" si="14"/>
        <v>0</v>
      </c>
      <c r="N185" s="201"/>
      <c r="O185" s="201"/>
      <c r="P185" s="202"/>
    </row>
    <row r="186" spans="1:16" s="2" customFormat="1" ht="24">
      <c r="A186" s="33" t="s">
        <v>5</v>
      </c>
      <c r="B186" s="33" t="s">
        <v>199</v>
      </c>
      <c r="C186" s="33" t="s">
        <v>440</v>
      </c>
      <c r="D186" s="40" t="s">
        <v>200</v>
      </c>
      <c r="E186" s="33" t="s">
        <v>121</v>
      </c>
      <c r="F186" s="33" t="s">
        <v>201</v>
      </c>
      <c r="G186" s="85"/>
      <c r="H186" s="41">
        <f>G186+'8ª medição'!H186</f>
        <v>38</v>
      </c>
      <c r="I186" s="42">
        <v>45.47</v>
      </c>
      <c r="J186" s="42">
        <v>59.12</v>
      </c>
      <c r="K186" s="42">
        <f t="shared" si="12"/>
        <v>0</v>
      </c>
      <c r="L186" s="42">
        <f t="shared" si="13"/>
        <v>2246.56</v>
      </c>
      <c r="M186" s="200">
        <f t="shared" si="14"/>
        <v>0</v>
      </c>
      <c r="N186" s="201"/>
      <c r="O186" s="201"/>
      <c r="P186" s="202"/>
    </row>
    <row r="187" spans="1:16" s="2" customFormat="1" ht="24">
      <c r="A187" s="33" t="s">
        <v>460</v>
      </c>
      <c r="B187" s="33" t="s">
        <v>502</v>
      </c>
      <c r="C187" s="33" t="s">
        <v>441</v>
      </c>
      <c r="D187" s="40" t="s">
        <v>202</v>
      </c>
      <c r="E187" s="33" t="s">
        <v>11</v>
      </c>
      <c r="F187" s="33" t="s">
        <v>192</v>
      </c>
      <c r="G187" s="85"/>
      <c r="H187" s="41">
        <f>G187+'8ª medição'!H187</f>
        <v>8</v>
      </c>
      <c r="I187" s="42">
        <v>65.07</v>
      </c>
      <c r="J187" s="42">
        <v>84.6</v>
      </c>
      <c r="K187" s="42">
        <f t="shared" si="12"/>
        <v>0</v>
      </c>
      <c r="L187" s="42">
        <f t="shared" si="13"/>
        <v>676.8</v>
      </c>
      <c r="M187" s="200">
        <f t="shared" si="14"/>
        <v>0</v>
      </c>
      <c r="N187" s="201"/>
      <c r="O187" s="201"/>
      <c r="P187" s="202"/>
    </row>
    <row r="188" spans="1:16" s="2" customFormat="1" ht="24">
      <c r="A188" s="33" t="s">
        <v>460</v>
      </c>
      <c r="B188" s="33" t="s">
        <v>503</v>
      </c>
      <c r="C188" s="33" t="s">
        <v>442</v>
      </c>
      <c r="D188" s="40" t="s">
        <v>203</v>
      </c>
      <c r="E188" s="33" t="s">
        <v>11</v>
      </c>
      <c r="F188" s="33" t="s">
        <v>201</v>
      </c>
      <c r="G188" s="85"/>
      <c r="H188" s="41">
        <f>G188+'8ª medição'!H188</f>
        <v>38</v>
      </c>
      <c r="I188" s="42">
        <v>45.47</v>
      </c>
      <c r="J188" s="42">
        <v>59.12</v>
      </c>
      <c r="K188" s="42">
        <f t="shared" si="12"/>
        <v>0</v>
      </c>
      <c r="L188" s="42">
        <f t="shared" si="13"/>
        <v>2246.56</v>
      </c>
      <c r="M188" s="200">
        <f t="shared" si="14"/>
        <v>0</v>
      </c>
      <c r="N188" s="201"/>
      <c r="O188" s="201"/>
      <c r="P188" s="202"/>
    </row>
    <row r="189" spans="1:16" s="2" customFormat="1" ht="24">
      <c r="A189" s="33" t="s">
        <v>5</v>
      </c>
      <c r="B189" s="33" t="s">
        <v>204</v>
      </c>
      <c r="C189" s="33" t="s">
        <v>443</v>
      </c>
      <c r="D189" s="40" t="s">
        <v>205</v>
      </c>
      <c r="E189" s="33" t="s">
        <v>121</v>
      </c>
      <c r="F189" s="33" t="s">
        <v>192</v>
      </c>
      <c r="G189" s="85"/>
      <c r="H189" s="41">
        <f>G189+'8ª medição'!H189</f>
        <v>8</v>
      </c>
      <c r="I189" s="42">
        <v>55.27</v>
      </c>
      <c r="J189" s="42">
        <v>71.86</v>
      </c>
      <c r="K189" s="42">
        <f t="shared" si="12"/>
        <v>0</v>
      </c>
      <c r="L189" s="42">
        <f t="shared" si="13"/>
        <v>574.88</v>
      </c>
      <c r="M189" s="200">
        <f t="shared" si="14"/>
        <v>0</v>
      </c>
      <c r="N189" s="201"/>
      <c r="O189" s="201"/>
      <c r="P189" s="202"/>
    </row>
    <row r="190" spans="1:16" s="2" customFormat="1" ht="15">
      <c r="A190" s="357" t="s">
        <v>206</v>
      </c>
      <c r="B190" s="358"/>
      <c r="C190" s="358"/>
      <c r="D190" s="358"/>
      <c r="E190" s="359"/>
      <c r="F190" s="33"/>
      <c r="G190" s="41"/>
      <c r="H190" s="41">
        <f>G190+'8ª medição'!H190</f>
        <v>0</v>
      </c>
      <c r="I190" s="42"/>
      <c r="J190" s="42"/>
      <c r="K190" s="42"/>
      <c r="L190" s="42">
        <f t="shared" si="13"/>
        <v>0</v>
      </c>
      <c r="M190" s="200">
        <f t="shared" si="14"/>
        <v>0</v>
      </c>
      <c r="N190" s="201"/>
      <c r="O190" s="201"/>
      <c r="P190" s="202"/>
    </row>
    <row r="191" spans="1:16" s="2" customFormat="1" ht="108">
      <c r="A191" s="33" t="s">
        <v>5</v>
      </c>
      <c r="B191" s="33" t="s">
        <v>207</v>
      </c>
      <c r="C191" s="33" t="s">
        <v>444</v>
      </c>
      <c r="D191" s="40" t="s">
        <v>302</v>
      </c>
      <c r="E191" s="33" t="s">
        <v>11</v>
      </c>
      <c r="F191" s="33" t="s">
        <v>303</v>
      </c>
      <c r="G191" s="41"/>
      <c r="H191" s="41">
        <f>G191+'8ª medição'!H191</f>
        <v>0</v>
      </c>
      <c r="I191" s="42">
        <v>126.15</v>
      </c>
      <c r="J191" s="42">
        <f t="shared" si="15"/>
        <v>164</v>
      </c>
      <c r="K191" s="42">
        <f t="shared" si="12"/>
        <v>0</v>
      </c>
      <c r="L191" s="42">
        <f t="shared" si="13"/>
        <v>0</v>
      </c>
      <c r="M191" s="200">
        <f t="shared" si="14"/>
        <v>22</v>
      </c>
      <c r="N191" s="201"/>
      <c r="O191" s="201"/>
      <c r="P191" s="202"/>
    </row>
    <row r="192" spans="1:16" s="2" customFormat="1" ht="48">
      <c r="A192" s="33" t="s">
        <v>5</v>
      </c>
      <c r="B192" s="33" t="s">
        <v>208</v>
      </c>
      <c r="C192" s="33" t="s">
        <v>445</v>
      </c>
      <c r="D192" s="40" t="s">
        <v>304</v>
      </c>
      <c r="E192" s="33" t="s">
        <v>35</v>
      </c>
      <c r="F192" s="33" t="s">
        <v>305</v>
      </c>
      <c r="G192" s="41"/>
      <c r="H192" s="41">
        <f>G192+'8ª medição'!H192</f>
        <v>0</v>
      </c>
      <c r="I192" s="42">
        <v>35.67</v>
      </c>
      <c r="J192" s="42">
        <v>46.38</v>
      </c>
      <c r="K192" s="42">
        <f t="shared" si="12"/>
        <v>0</v>
      </c>
      <c r="L192" s="42">
        <f t="shared" si="13"/>
        <v>0</v>
      </c>
      <c r="M192" s="200">
        <f t="shared" si="14"/>
        <v>30.4</v>
      </c>
      <c r="N192" s="201"/>
      <c r="O192" s="201"/>
      <c r="P192" s="202"/>
    </row>
    <row r="193" spans="1:16" s="2" customFormat="1" ht="36">
      <c r="A193" s="33" t="s">
        <v>5</v>
      </c>
      <c r="B193" s="33" t="s">
        <v>209</v>
      </c>
      <c r="C193" s="33" t="s">
        <v>446</v>
      </c>
      <c r="D193" s="40" t="s">
        <v>306</v>
      </c>
      <c r="E193" s="33" t="s">
        <v>35</v>
      </c>
      <c r="F193" s="33" t="s">
        <v>307</v>
      </c>
      <c r="G193" s="41"/>
      <c r="H193" s="41">
        <f>G193+'8ª medição'!H193</f>
        <v>0</v>
      </c>
      <c r="I193" s="42">
        <v>40.57</v>
      </c>
      <c r="J193" s="42">
        <v>52.75</v>
      </c>
      <c r="K193" s="42">
        <f t="shared" si="12"/>
        <v>0</v>
      </c>
      <c r="L193" s="42">
        <f t="shared" si="13"/>
        <v>0</v>
      </c>
      <c r="M193" s="200">
        <f t="shared" si="14"/>
        <v>186</v>
      </c>
      <c r="N193" s="201"/>
      <c r="O193" s="201"/>
      <c r="P193" s="202"/>
    </row>
    <row r="194" spans="1:16" s="2" customFormat="1" ht="15">
      <c r="A194" s="61"/>
      <c r="B194" s="38"/>
      <c r="C194" s="38"/>
      <c r="D194" s="62" t="s">
        <v>256</v>
      </c>
      <c r="E194" s="38"/>
      <c r="F194" s="63"/>
      <c r="G194" s="64"/>
      <c r="H194" s="41">
        <f>G194+'8ª medição'!H194</f>
        <v>0</v>
      </c>
      <c r="I194" s="42"/>
      <c r="J194" s="42"/>
      <c r="K194" s="42"/>
      <c r="L194" s="42">
        <f t="shared" si="13"/>
        <v>0</v>
      </c>
      <c r="M194" s="200">
        <f t="shared" si="14"/>
        <v>0</v>
      </c>
      <c r="N194" s="201"/>
      <c r="O194" s="201"/>
      <c r="P194" s="202"/>
    </row>
    <row r="195" spans="1:16" s="2" customFormat="1" ht="15">
      <c r="A195" s="347" t="s">
        <v>316</v>
      </c>
      <c r="B195" s="348"/>
      <c r="C195" s="348"/>
      <c r="D195" s="348"/>
      <c r="E195" s="348"/>
      <c r="F195" s="349"/>
      <c r="G195" s="65"/>
      <c r="H195" s="41">
        <f>G195+'8ª medição'!H195</f>
        <v>0</v>
      </c>
      <c r="I195" s="46"/>
      <c r="J195" s="46"/>
      <c r="K195" s="42"/>
      <c r="L195" s="42">
        <f t="shared" si="13"/>
        <v>0</v>
      </c>
      <c r="M195" s="200">
        <f t="shared" si="14"/>
        <v>0</v>
      </c>
      <c r="N195" s="201"/>
      <c r="O195" s="201"/>
      <c r="P195" s="201"/>
    </row>
    <row r="196" spans="1:16" s="2" customFormat="1" ht="24">
      <c r="A196" s="33" t="s">
        <v>460</v>
      </c>
      <c r="B196" s="33" t="s">
        <v>497</v>
      </c>
      <c r="C196" s="33" t="s">
        <v>447</v>
      </c>
      <c r="D196" s="40" t="s">
        <v>210</v>
      </c>
      <c r="E196" s="33" t="s">
        <v>35</v>
      </c>
      <c r="F196" s="33" t="s">
        <v>211</v>
      </c>
      <c r="G196" s="41"/>
      <c r="H196" s="41">
        <f>G196+'8ª medição'!H196</f>
        <v>0</v>
      </c>
      <c r="I196" s="42">
        <v>33.71</v>
      </c>
      <c r="J196" s="42">
        <v>43.83</v>
      </c>
      <c r="K196" s="42">
        <f t="shared" si="12"/>
        <v>0</v>
      </c>
      <c r="L196" s="42">
        <f t="shared" si="13"/>
        <v>0</v>
      </c>
      <c r="M196" s="200">
        <f t="shared" si="14"/>
        <v>30</v>
      </c>
      <c r="N196" s="201"/>
      <c r="O196" s="201"/>
      <c r="P196" s="202"/>
    </row>
    <row r="197" spans="1:16" s="2" customFormat="1" ht="24">
      <c r="A197" s="33" t="s">
        <v>5</v>
      </c>
      <c r="B197" s="33" t="s">
        <v>212</v>
      </c>
      <c r="C197" s="33" t="s">
        <v>448</v>
      </c>
      <c r="D197" s="40" t="s">
        <v>213</v>
      </c>
      <c r="E197" s="33" t="s">
        <v>11</v>
      </c>
      <c r="F197" s="33" t="s">
        <v>12</v>
      </c>
      <c r="G197" s="41"/>
      <c r="H197" s="41">
        <f>G197+'8ª medição'!H197</f>
        <v>0</v>
      </c>
      <c r="I197" s="42">
        <v>37.44</v>
      </c>
      <c r="J197" s="42">
        <f t="shared" si="15"/>
        <v>48.67</v>
      </c>
      <c r="K197" s="42">
        <f t="shared" si="12"/>
        <v>0</v>
      </c>
      <c r="L197" s="42">
        <f t="shared" si="13"/>
        <v>0</v>
      </c>
      <c r="M197" s="200">
        <f t="shared" si="14"/>
        <v>1</v>
      </c>
      <c r="N197" s="201"/>
      <c r="O197" s="201"/>
      <c r="P197" s="202"/>
    </row>
    <row r="198" spans="1:16" s="4" customFormat="1" ht="24">
      <c r="A198" s="33" t="s">
        <v>31</v>
      </c>
      <c r="B198" s="33">
        <v>121</v>
      </c>
      <c r="C198" s="33" t="s">
        <v>449</v>
      </c>
      <c r="D198" s="40" t="s">
        <v>214</v>
      </c>
      <c r="E198" s="33" t="s">
        <v>11</v>
      </c>
      <c r="F198" s="33" t="s">
        <v>215</v>
      </c>
      <c r="G198" s="41"/>
      <c r="H198" s="41">
        <f>G198+'8ª medição'!H198</f>
        <v>0</v>
      </c>
      <c r="I198" s="42">
        <v>1108.6</v>
      </c>
      <c r="J198" s="42">
        <v>1441.17</v>
      </c>
      <c r="K198" s="42">
        <f t="shared" si="12"/>
        <v>0</v>
      </c>
      <c r="L198" s="42">
        <f t="shared" si="13"/>
        <v>0</v>
      </c>
      <c r="M198" s="200">
        <f t="shared" si="14"/>
        <v>14</v>
      </c>
      <c r="N198" s="201"/>
      <c r="O198" s="201"/>
      <c r="P198" s="204"/>
    </row>
    <row r="199" spans="1:16" s="4" customFormat="1" ht="24">
      <c r="A199" s="33" t="s">
        <v>31</v>
      </c>
      <c r="B199" s="33">
        <v>123</v>
      </c>
      <c r="C199" s="33" t="s">
        <v>450</v>
      </c>
      <c r="D199" s="40" t="s">
        <v>216</v>
      </c>
      <c r="E199" s="33" t="s">
        <v>11</v>
      </c>
      <c r="F199" s="33" t="s">
        <v>118</v>
      </c>
      <c r="G199" s="41"/>
      <c r="H199" s="41">
        <f>G199+'8ª medição'!H199</f>
        <v>0</v>
      </c>
      <c r="I199" s="42">
        <v>1108.6</v>
      </c>
      <c r="J199" s="42">
        <v>1441.17</v>
      </c>
      <c r="K199" s="42">
        <f t="shared" si="12"/>
        <v>0</v>
      </c>
      <c r="L199" s="42">
        <f t="shared" si="13"/>
        <v>0</v>
      </c>
      <c r="M199" s="200">
        <f t="shared" si="14"/>
        <v>2</v>
      </c>
      <c r="N199" s="201"/>
      <c r="O199" s="201"/>
      <c r="P199" s="204"/>
    </row>
    <row r="200" spans="1:16" s="2" customFormat="1" ht="15">
      <c r="A200" s="33"/>
      <c r="B200" s="33"/>
      <c r="C200" s="33"/>
      <c r="D200" s="40" t="s">
        <v>256</v>
      </c>
      <c r="E200" s="33"/>
      <c r="F200" s="33"/>
      <c r="G200" s="41"/>
      <c r="H200" s="41">
        <f>G200+'8ª medição'!H200</f>
        <v>0</v>
      </c>
      <c r="I200" s="42"/>
      <c r="J200" s="42"/>
      <c r="K200" s="42"/>
      <c r="L200" s="42">
        <f t="shared" si="13"/>
        <v>0</v>
      </c>
      <c r="M200" s="200">
        <f t="shared" si="14"/>
        <v>0</v>
      </c>
      <c r="N200" s="201"/>
      <c r="O200" s="201"/>
      <c r="P200" s="202"/>
    </row>
    <row r="201" spans="1:16" s="2" customFormat="1" ht="15">
      <c r="A201" s="347" t="s">
        <v>315</v>
      </c>
      <c r="B201" s="348"/>
      <c r="C201" s="348"/>
      <c r="D201" s="348"/>
      <c r="E201" s="348"/>
      <c r="F201" s="349"/>
      <c r="G201" s="65"/>
      <c r="H201" s="41">
        <f>G201+'8ª medição'!H201</f>
        <v>0</v>
      </c>
      <c r="I201" s="46"/>
      <c r="J201" s="46"/>
      <c r="K201" s="42"/>
      <c r="L201" s="42">
        <f t="shared" si="13"/>
        <v>0</v>
      </c>
      <c r="M201" s="200">
        <f t="shared" si="14"/>
        <v>0</v>
      </c>
      <c r="N201" s="201"/>
      <c r="O201" s="201"/>
      <c r="P201" s="201"/>
    </row>
    <row r="202" spans="1:16" s="2" customFormat="1" ht="84">
      <c r="A202" s="33" t="s">
        <v>460</v>
      </c>
      <c r="B202" s="33" t="s">
        <v>500</v>
      </c>
      <c r="C202" s="33" t="s">
        <v>451</v>
      </c>
      <c r="D202" s="40" t="s">
        <v>308</v>
      </c>
      <c r="E202" s="33" t="s">
        <v>11</v>
      </c>
      <c r="F202" s="33" t="s">
        <v>12</v>
      </c>
      <c r="G202" s="41"/>
      <c r="H202" s="41">
        <f>G202+'8ª medição'!H202</f>
        <v>0</v>
      </c>
      <c r="I202" s="42">
        <v>145.24</v>
      </c>
      <c r="J202" s="42">
        <f t="shared" si="15"/>
        <v>188.81</v>
      </c>
      <c r="K202" s="42">
        <f t="shared" si="12"/>
        <v>0</v>
      </c>
      <c r="L202" s="42">
        <f t="shared" si="13"/>
        <v>0</v>
      </c>
      <c r="M202" s="200">
        <f t="shared" si="14"/>
        <v>1</v>
      </c>
      <c r="N202" s="201"/>
      <c r="O202" s="201"/>
      <c r="P202" s="202"/>
    </row>
    <row r="203" spans="1:16" s="2" customFormat="1" ht="60">
      <c r="A203" s="33" t="s">
        <v>460</v>
      </c>
      <c r="B203" s="33" t="s">
        <v>498</v>
      </c>
      <c r="C203" s="33" t="s">
        <v>452</v>
      </c>
      <c r="D203" s="40" t="s">
        <v>309</v>
      </c>
      <c r="E203" s="33" t="s">
        <v>11</v>
      </c>
      <c r="F203" s="33" t="s">
        <v>116</v>
      </c>
      <c r="G203" s="41"/>
      <c r="H203" s="41">
        <f>G203+'8ª medição'!H203</f>
        <v>0</v>
      </c>
      <c r="I203" s="42">
        <v>42.34</v>
      </c>
      <c r="J203" s="42">
        <f>ROUND(I203*1.3,2)</f>
        <v>55.04</v>
      </c>
      <c r="K203" s="42">
        <f t="shared" si="12"/>
        <v>0</v>
      </c>
      <c r="L203" s="42">
        <f t="shared" si="13"/>
        <v>0</v>
      </c>
      <c r="M203" s="200">
        <f t="shared" si="14"/>
        <v>3</v>
      </c>
      <c r="N203" s="201"/>
      <c r="O203" s="201"/>
      <c r="P203" s="202"/>
    </row>
    <row r="204" spans="1:16" s="2" customFormat="1" ht="60">
      <c r="A204" s="33" t="s">
        <v>460</v>
      </c>
      <c r="B204" s="33" t="s">
        <v>499</v>
      </c>
      <c r="C204" s="33" t="s">
        <v>453</v>
      </c>
      <c r="D204" s="40" t="s">
        <v>310</v>
      </c>
      <c r="E204" s="33" t="s">
        <v>11</v>
      </c>
      <c r="F204" s="33" t="s">
        <v>154</v>
      </c>
      <c r="G204" s="41"/>
      <c r="H204" s="41">
        <f>G204+'8ª medição'!H204</f>
        <v>0</v>
      </c>
      <c r="I204" s="42">
        <v>43.74</v>
      </c>
      <c r="J204" s="42">
        <v>56.87</v>
      </c>
      <c r="K204" s="42">
        <f t="shared" si="12"/>
        <v>0</v>
      </c>
      <c r="L204" s="42">
        <f t="shared" si="13"/>
        <v>0</v>
      </c>
      <c r="M204" s="200">
        <f t="shared" si="14"/>
        <v>5</v>
      </c>
      <c r="N204" s="201"/>
      <c r="O204" s="201"/>
      <c r="P204" s="202"/>
    </row>
    <row r="205" spans="1:16" s="2" customFormat="1" ht="72">
      <c r="A205" s="33" t="s">
        <v>460</v>
      </c>
      <c r="B205" s="33" t="s">
        <v>501</v>
      </c>
      <c r="C205" s="33" t="s">
        <v>454</v>
      </c>
      <c r="D205" s="40" t="s">
        <v>311</v>
      </c>
      <c r="E205" s="33" t="s">
        <v>11</v>
      </c>
      <c r="F205" s="33" t="s">
        <v>12</v>
      </c>
      <c r="G205" s="41"/>
      <c r="H205" s="41">
        <f>G205+'8ª medição'!H205</f>
        <v>0</v>
      </c>
      <c r="I205" s="42">
        <v>163.07</v>
      </c>
      <c r="J205" s="42">
        <v>212</v>
      </c>
      <c r="K205" s="42">
        <f t="shared" si="12"/>
        <v>0</v>
      </c>
      <c r="L205" s="42">
        <f t="shared" si="13"/>
        <v>0</v>
      </c>
      <c r="M205" s="200">
        <f t="shared" si="14"/>
        <v>1</v>
      </c>
      <c r="N205" s="201"/>
      <c r="O205" s="201"/>
      <c r="P205" s="202"/>
    </row>
    <row r="206" spans="1:16" s="4" customFormat="1" ht="72">
      <c r="A206" s="33" t="s">
        <v>460</v>
      </c>
      <c r="B206" s="33" t="s">
        <v>499</v>
      </c>
      <c r="C206" s="33" t="s">
        <v>455</v>
      </c>
      <c r="D206" s="40" t="s">
        <v>312</v>
      </c>
      <c r="E206" s="33" t="s">
        <v>11</v>
      </c>
      <c r="F206" s="33" t="s">
        <v>313</v>
      </c>
      <c r="G206" s="41"/>
      <c r="H206" s="41">
        <f>G206+'8ª medição'!H206</f>
        <v>0</v>
      </c>
      <c r="I206" s="42">
        <v>42.34</v>
      </c>
      <c r="J206" s="42">
        <f t="shared" si="15"/>
        <v>55.04</v>
      </c>
      <c r="K206" s="42">
        <f t="shared" si="12"/>
        <v>0</v>
      </c>
      <c r="L206" s="42">
        <f t="shared" si="13"/>
        <v>0</v>
      </c>
      <c r="M206" s="200">
        <f t="shared" si="14"/>
        <v>21</v>
      </c>
      <c r="N206" s="201"/>
      <c r="O206" s="201"/>
      <c r="P206" s="204"/>
    </row>
    <row r="207" spans="1:16" s="4" customFormat="1" ht="72">
      <c r="A207" s="33" t="s">
        <v>460</v>
      </c>
      <c r="B207" s="33" t="s">
        <v>499</v>
      </c>
      <c r="C207" s="33" t="s">
        <v>456</v>
      </c>
      <c r="D207" s="40" t="s">
        <v>314</v>
      </c>
      <c r="E207" s="33" t="s">
        <v>11</v>
      </c>
      <c r="F207" s="33" t="s">
        <v>126</v>
      </c>
      <c r="G207" s="41"/>
      <c r="H207" s="41">
        <f>G207+'8ª medição'!H207</f>
        <v>0</v>
      </c>
      <c r="I207" s="42">
        <v>42.34</v>
      </c>
      <c r="J207" s="42">
        <f t="shared" si="15"/>
        <v>55.04</v>
      </c>
      <c r="K207" s="42">
        <f t="shared" si="12"/>
        <v>0</v>
      </c>
      <c r="L207" s="42">
        <f t="shared" si="13"/>
        <v>0</v>
      </c>
      <c r="M207" s="200">
        <f t="shared" si="14"/>
        <v>4</v>
      </c>
      <c r="N207" s="201"/>
      <c r="O207" s="201"/>
      <c r="P207" s="204"/>
    </row>
    <row r="208" spans="1:17" s="2" customFormat="1" ht="15">
      <c r="A208" s="61"/>
      <c r="B208" s="38"/>
      <c r="C208" s="38"/>
      <c r="D208" s="62" t="s">
        <v>256</v>
      </c>
      <c r="E208" s="38"/>
      <c r="F208" s="63"/>
      <c r="G208" s="64"/>
      <c r="H208" s="63"/>
      <c r="I208" s="42"/>
      <c r="J208" s="42"/>
      <c r="K208" s="42"/>
      <c r="L208" s="42">
        <f>H208*J208</f>
        <v>0</v>
      </c>
      <c r="M208" s="200">
        <f>F208-H208</f>
        <v>0</v>
      </c>
      <c r="N208" s="202"/>
      <c r="O208" s="201"/>
      <c r="P208" s="202"/>
      <c r="Q208" s="84"/>
    </row>
    <row r="209" spans="1:16" s="2" customFormat="1" ht="15">
      <c r="A209" s="39"/>
      <c r="B209" s="39"/>
      <c r="C209" s="39"/>
      <c r="D209" s="66"/>
      <c r="E209" s="39"/>
      <c r="F209" s="39"/>
      <c r="G209" s="67"/>
      <c r="H209" s="39"/>
      <c r="I209" s="68"/>
      <c r="J209" s="68"/>
      <c r="K209" s="68"/>
      <c r="L209" s="68"/>
      <c r="M209" s="200">
        <f>F209-H209</f>
        <v>0</v>
      </c>
      <c r="N209" s="202"/>
      <c r="O209" s="202"/>
      <c r="P209" s="202"/>
    </row>
    <row r="210" spans="1:16" s="2" customFormat="1" ht="15">
      <c r="A210" s="39"/>
      <c r="B210" s="39"/>
      <c r="C210" s="39"/>
      <c r="D210" s="66"/>
      <c r="E210" s="39"/>
      <c r="F210" s="39"/>
      <c r="G210" s="67"/>
      <c r="H210" s="39"/>
      <c r="I210" s="68"/>
      <c r="J210" s="68"/>
      <c r="K210" s="68"/>
      <c r="L210" s="68"/>
      <c r="M210" s="200">
        <f>F210-H210</f>
        <v>0</v>
      </c>
      <c r="N210" s="202"/>
      <c r="O210" s="202"/>
      <c r="P210" s="202"/>
    </row>
    <row r="211" spans="1:16" s="2" customFormat="1" ht="15">
      <c r="A211" s="347" t="s">
        <v>256</v>
      </c>
      <c r="B211" s="348"/>
      <c r="C211" s="348"/>
      <c r="D211" s="348"/>
      <c r="E211" s="348"/>
      <c r="F211" s="349"/>
      <c r="G211" s="65"/>
      <c r="H211" s="69"/>
      <c r="I211" s="70"/>
      <c r="J211" s="70"/>
      <c r="K211" s="71">
        <f>SUM(K15:K210)</f>
        <v>8503.409399999999</v>
      </c>
      <c r="L211" s="71">
        <f>SUM(L15:L208)</f>
        <v>324681.31169999996</v>
      </c>
      <c r="M211" s="202"/>
      <c r="N211" s="202"/>
      <c r="O211" s="201"/>
      <c r="P211" s="202"/>
    </row>
    <row r="213" ht="15">
      <c r="O213" s="198"/>
    </row>
    <row r="215" ht="15">
      <c r="O215" s="198"/>
    </row>
    <row r="216" ht="15">
      <c r="D216" s="82" t="s">
        <v>554</v>
      </c>
    </row>
    <row r="217" ht="15">
      <c r="D217" s="81" t="s">
        <v>555</v>
      </c>
    </row>
    <row r="218" ht="15">
      <c r="D218" s="81" t="s">
        <v>556</v>
      </c>
    </row>
  </sheetData>
  <sheetProtection/>
  <mergeCells count="63">
    <mergeCell ref="A211:F211"/>
    <mergeCell ref="A137:E137"/>
    <mergeCell ref="A176:E176"/>
    <mergeCell ref="A185:E185"/>
    <mergeCell ref="A190:E190"/>
    <mergeCell ref="A195:F195"/>
    <mergeCell ref="A201:F201"/>
    <mergeCell ref="A111:F111"/>
    <mergeCell ref="A20:E20"/>
    <mergeCell ref="A26:E26"/>
    <mergeCell ref="A34:E34"/>
    <mergeCell ref="A44:F44"/>
    <mergeCell ref="C10:D10"/>
    <mergeCell ref="A62:F62"/>
    <mergeCell ref="A109:F109"/>
    <mergeCell ref="E10:F10"/>
    <mergeCell ref="G10:H10"/>
    <mergeCell ref="I10:J10"/>
    <mergeCell ref="K10:L10"/>
    <mergeCell ref="A88:F88"/>
    <mergeCell ref="A45:F45"/>
    <mergeCell ref="A53:F53"/>
    <mergeCell ref="A56:F56"/>
    <mergeCell ref="A57:F57"/>
    <mergeCell ref="A8:D8"/>
    <mergeCell ref="E8:F8"/>
    <mergeCell ref="G8:H8"/>
    <mergeCell ref="I8:J8"/>
    <mergeCell ref="K8:L8"/>
    <mergeCell ref="K9:L9"/>
    <mergeCell ref="C9:D9"/>
    <mergeCell ref="E9:F9"/>
    <mergeCell ref="G9:H9"/>
    <mergeCell ref="I9:J9"/>
    <mergeCell ref="K5:L5"/>
    <mergeCell ref="A6:B6"/>
    <mergeCell ref="C6:D6"/>
    <mergeCell ref="E6:F6"/>
    <mergeCell ref="A7:D7"/>
    <mergeCell ref="E7:F7"/>
    <mergeCell ref="G7:H7"/>
    <mergeCell ref="I7:J7"/>
    <mergeCell ref="K7:L7"/>
    <mergeCell ref="K3:L3"/>
    <mergeCell ref="A4:B4"/>
    <mergeCell ref="C4:D4"/>
    <mergeCell ref="E4:F4"/>
    <mergeCell ref="K6:L6"/>
    <mergeCell ref="A5:B5"/>
    <mergeCell ref="C5:D5"/>
    <mergeCell ref="E5:F5"/>
    <mergeCell ref="G5:H5"/>
    <mergeCell ref="I5:J5"/>
    <mergeCell ref="G4:H4"/>
    <mergeCell ref="I4:J4"/>
    <mergeCell ref="G6:H6"/>
    <mergeCell ref="I6:J6"/>
    <mergeCell ref="K4:L4"/>
    <mergeCell ref="A1:L2"/>
    <mergeCell ref="A3:B3"/>
    <mergeCell ref="C3:F3"/>
    <mergeCell ref="G3:H3"/>
    <mergeCell ref="I3:J3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Zeros="0" tabSelected="1" zoomScalePageLayoutView="0" workbookViewId="0" topLeftCell="A1">
      <selection activeCell="C35" sqref="C35:D35"/>
    </sheetView>
  </sheetViews>
  <sheetFormatPr defaultColWidth="9.140625" defaultRowHeight="15"/>
  <cols>
    <col min="1" max="1" width="5.421875" style="197" bestFit="1" customWidth="1"/>
    <col min="2" max="2" width="10.7109375" style="197" bestFit="1" customWidth="1"/>
    <col min="3" max="3" width="24.140625" style="197" customWidth="1"/>
    <col min="4" max="4" width="44.421875" style="197" customWidth="1"/>
    <col min="5" max="6" width="12.8515625" style="197" customWidth="1"/>
    <col min="7" max="8" width="14.28125" style="197" customWidth="1"/>
    <col min="9" max="9" width="14.28125" style="282" customWidth="1"/>
    <col min="10" max="10" width="14.00390625" style="197" hidden="1" customWidth="1"/>
    <col min="11" max="11" width="14.28125" style="197" bestFit="1" customWidth="1"/>
    <col min="12" max="12" width="9.57421875" style="197" bestFit="1" customWidth="1"/>
    <col min="13" max="13" width="10.140625" style="197" bestFit="1" customWidth="1"/>
    <col min="14" max="16384" width="9.140625" style="197" customWidth="1"/>
  </cols>
  <sheetData>
    <row r="1" spans="1:9" ht="60.75" customHeight="1">
      <c r="A1" s="456" t="s">
        <v>637</v>
      </c>
      <c r="B1" s="457"/>
      <c r="C1" s="457"/>
      <c r="D1" s="457"/>
      <c r="E1" s="457"/>
      <c r="F1" s="457"/>
      <c r="G1" s="457"/>
      <c r="H1" s="457"/>
      <c r="I1" s="457"/>
    </row>
    <row r="2" spans="1:9" ht="3.75" customHeight="1" thickBot="1">
      <c r="A2" s="467"/>
      <c r="B2" s="467"/>
      <c r="C2" s="467"/>
      <c r="D2" s="467"/>
      <c r="E2" s="467"/>
      <c r="F2" s="467"/>
      <c r="G2" s="467"/>
      <c r="H2" s="467"/>
      <c r="I2" s="467"/>
    </row>
    <row r="3" spans="1:9" ht="19.5" customHeight="1" thickBot="1">
      <c r="A3" s="468" t="s">
        <v>742</v>
      </c>
      <c r="B3" s="469"/>
      <c r="C3" s="469"/>
      <c r="D3" s="469"/>
      <c r="E3" s="469"/>
      <c r="F3" s="469"/>
      <c r="G3" s="469"/>
      <c r="H3" s="469"/>
      <c r="I3" s="470"/>
    </row>
    <row r="4" spans="1:9" ht="3.75" customHeight="1" thickBot="1">
      <c r="A4" s="186"/>
      <c r="B4" s="186"/>
      <c r="C4" s="186"/>
      <c r="D4" s="186"/>
      <c r="E4" s="186"/>
      <c r="F4" s="186"/>
      <c r="G4" s="186"/>
      <c r="H4" s="186"/>
      <c r="I4" s="277"/>
    </row>
    <row r="5" spans="1:9" ht="19.5" customHeight="1">
      <c r="A5" s="440" t="s">
        <v>588</v>
      </c>
      <c r="B5" s="441"/>
      <c r="C5" s="441"/>
      <c r="D5" s="441"/>
      <c r="E5" s="441"/>
      <c r="F5" s="441"/>
      <c r="G5" s="441" t="s">
        <v>599</v>
      </c>
      <c r="H5" s="441"/>
      <c r="I5" s="442"/>
    </row>
    <row r="6" spans="1:9" ht="18" customHeight="1">
      <c r="A6" s="443" t="s">
        <v>741</v>
      </c>
      <c r="B6" s="444"/>
      <c r="C6" s="444"/>
      <c r="D6" s="444"/>
      <c r="E6" s="444"/>
      <c r="F6" s="444"/>
      <c r="G6" s="445">
        <v>43405</v>
      </c>
      <c r="H6" s="444"/>
      <c r="I6" s="446"/>
    </row>
    <row r="7" spans="1:9" ht="19.5" customHeight="1">
      <c r="A7" s="447" t="s">
        <v>635</v>
      </c>
      <c r="B7" s="448"/>
      <c r="C7" s="448"/>
      <c r="D7" s="448"/>
      <c r="E7" s="448"/>
      <c r="F7" s="458" t="s">
        <v>600</v>
      </c>
      <c r="G7" s="458"/>
      <c r="H7" s="458"/>
      <c r="I7" s="464"/>
    </row>
    <row r="8" spans="1:9" ht="19.5" customHeight="1">
      <c r="A8" s="443" t="s">
        <v>670</v>
      </c>
      <c r="B8" s="444"/>
      <c r="C8" s="444"/>
      <c r="D8" s="444"/>
      <c r="E8" s="444"/>
      <c r="F8" s="458" t="s">
        <v>601</v>
      </c>
      <c r="G8" s="460" t="s">
        <v>602</v>
      </c>
      <c r="H8" s="458" t="s">
        <v>603</v>
      </c>
      <c r="I8" s="462" t="s">
        <v>604</v>
      </c>
    </row>
    <row r="9" spans="1:9" ht="19.5" customHeight="1" thickBot="1">
      <c r="A9" s="465" t="s">
        <v>639</v>
      </c>
      <c r="B9" s="466"/>
      <c r="C9" s="466"/>
      <c r="D9" s="466"/>
      <c r="E9" s="466"/>
      <c r="F9" s="459"/>
      <c r="G9" s="461"/>
      <c r="H9" s="459"/>
      <c r="I9" s="463"/>
    </row>
    <row r="10" spans="1:9" ht="7.5" customHeight="1" thickBot="1">
      <c r="A10" s="187"/>
      <c r="B10" s="187"/>
      <c r="C10" s="187"/>
      <c r="D10" s="187"/>
      <c r="E10" s="187"/>
      <c r="F10" s="188"/>
      <c r="G10" s="189"/>
      <c r="H10" s="188"/>
      <c r="I10" s="278"/>
    </row>
    <row r="11" spans="1:9" ht="19.5" customHeight="1" thickBot="1">
      <c r="A11" s="451" t="s">
        <v>605</v>
      </c>
      <c r="B11" s="452"/>
      <c r="C11" s="453"/>
      <c r="D11" s="239" t="s">
        <v>606</v>
      </c>
      <c r="E11" s="454" t="s">
        <v>607</v>
      </c>
      <c r="F11" s="455"/>
      <c r="G11" s="449" t="s">
        <v>608</v>
      </c>
      <c r="H11" s="450"/>
      <c r="I11" s="285">
        <f>(((1+(E12+E15+E17+E16))*(1+E14)*(1+E13))/(1-E18))-1</f>
        <v>0</v>
      </c>
    </row>
    <row r="12" spans="1:9" ht="16.5" customHeight="1">
      <c r="A12" s="489" t="s">
        <v>609</v>
      </c>
      <c r="B12" s="490"/>
      <c r="C12" s="491"/>
      <c r="D12" s="190" t="s">
        <v>610</v>
      </c>
      <c r="E12" s="487"/>
      <c r="F12" s="488"/>
      <c r="G12" s="471"/>
      <c r="H12" s="472"/>
      <c r="I12" s="473"/>
    </row>
    <row r="13" spans="1:9" ht="16.5" customHeight="1">
      <c r="A13" s="477" t="s">
        <v>611</v>
      </c>
      <c r="B13" s="478"/>
      <c r="C13" s="479"/>
      <c r="D13" s="191" t="s">
        <v>612</v>
      </c>
      <c r="E13" s="480"/>
      <c r="F13" s="481"/>
      <c r="G13" s="474"/>
      <c r="H13" s="475"/>
      <c r="I13" s="476"/>
    </row>
    <row r="14" spans="1:9" ht="16.5" customHeight="1">
      <c r="A14" s="477" t="s">
        <v>613</v>
      </c>
      <c r="B14" s="478"/>
      <c r="C14" s="479"/>
      <c r="D14" s="191" t="s">
        <v>614</v>
      </c>
      <c r="E14" s="480"/>
      <c r="F14" s="481"/>
      <c r="G14" s="474"/>
      <c r="H14" s="475"/>
      <c r="I14" s="476"/>
    </row>
    <row r="15" spans="1:9" ht="16.5" customHeight="1">
      <c r="A15" s="477" t="s">
        <v>615</v>
      </c>
      <c r="B15" s="478"/>
      <c r="C15" s="479"/>
      <c r="D15" s="191" t="s">
        <v>616</v>
      </c>
      <c r="E15" s="480"/>
      <c r="F15" s="481"/>
      <c r="G15" s="500" t="s">
        <v>617</v>
      </c>
      <c r="H15" s="501"/>
      <c r="I15" s="502"/>
    </row>
    <row r="16" spans="1:9" ht="16.5" customHeight="1">
      <c r="A16" s="477" t="s">
        <v>618</v>
      </c>
      <c r="B16" s="478"/>
      <c r="C16" s="479"/>
      <c r="D16" s="191" t="s">
        <v>619</v>
      </c>
      <c r="E16" s="480"/>
      <c r="F16" s="481"/>
      <c r="G16" s="500"/>
      <c r="H16" s="501"/>
      <c r="I16" s="502"/>
    </row>
    <row r="17" spans="1:9" ht="16.5" customHeight="1">
      <c r="A17" s="477" t="s">
        <v>620</v>
      </c>
      <c r="B17" s="478"/>
      <c r="C17" s="479"/>
      <c r="D17" s="191" t="s">
        <v>621</v>
      </c>
      <c r="E17" s="480"/>
      <c r="F17" s="481"/>
      <c r="G17" s="500"/>
      <c r="H17" s="501"/>
      <c r="I17" s="502"/>
    </row>
    <row r="18" spans="1:9" ht="18.75" customHeight="1" thickBot="1">
      <c r="A18" s="482" t="s">
        <v>622</v>
      </c>
      <c r="B18" s="483"/>
      <c r="C18" s="484"/>
      <c r="D18" s="192" t="s">
        <v>636</v>
      </c>
      <c r="E18" s="485"/>
      <c r="F18" s="486"/>
      <c r="G18" s="503"/>
      <c r="H18" s="504"/>
      <c r="I18" s="505"/>
    </row>
    <row r="19" spans="1:9" ht="9" customHeight="1" thickBot="1">
      <c r="A19" s="508"/>
      <c r="B19" s="508"/>
      <c r="C19" s="508"/>
      <c r="D19" s="508"/>
      <c r="E19" s="508"/>
      <c r="F19" s="508"/>
      <c r="G19" s="508"/>
      <c r="H19" s="508"/>
      <c r="I19" s="508"/>
    </row>
    <row r="20" spans="1:9" ht="39" thickBot="1">
      <c r="A20" s="240" t="s">
        <v>1</v>
      </c>
      <c r="B20" s="241" t="s">
        <v>623</v>
      </c>
      <c r="C20" s="506" t="s">
        <v>573</v>
      </c>
      <c r="D20" s="507"/>
      <c r="E20" s="242" t="s">
        <v>624</v>
      </c>
      <c r="F20" s="243" t="s">
        <v>625</v>
      </c>
      <c r="G20" s="244" t="s">
        <v>626</v>
      </c>
      <c r="H20" s="244" t="s">
        <v>627</v>
      </c>
      <c r="I20" s="279" t="s">
        <v>628</v>
      </c>
    </row>
    <row r="21" spans="1:13" ht="15">
      <c r="A21" s="194">
        <v>1</v>
      </c>
      <c r="B21" s="194"/>
      <c r="C21" s="438" t="s">
        <v>669</v>
      </c>
      <c r="D21" s="439"/>
      <c r="E21" s="195"/>
      <c r="F21" s="195"/>
      <c r="G21" s="195"/>
      <c r="H21" s="193">
        <f aca="true" t="shared" si="0" ref="H21:H36">ROUND(G21+(G21*$I$11),2)</f>
        <v>0</v>
      </c>
      <c r="I21" s="280"/>
      <c r="J21" s="196"/>
      <c r="K21" s="283">
        <f>SUM(I22:I26)</f>
        <v>0</v>
      </c>
      <c r="M21" s="196"/>
    </row>
    <row r="22" spans="1:13" ht="24.75" customHeight="1">
      <c r="A22" s="194" t="s">
        <v>317</v>
      </c>
      <c r="B22" s="194" t="s">
        <v>667</v>
      </c>
      <c r="C22" s="435" t="s">
        <v>743</v>
      </c>
      <c r="D22" s="436"/>
      <c r="E22" s="195" t="s">
        <v>29</v>
      </c>
      <c r="F22" s="195">
        <f>2*(0.8*2.1)</f>
        <v>3.3600000000000003</v>
      </c>
      <c r="G22" s="195"/>
      <c r="H22" s="193">
        <f t="shared" si="0"/>
        <v>0</v>
      </c>
      <c r="I22" s="280">
        <f>F22*H22</f>
        <v>0</v>
      </c>
      <c r="J22" s="196"/>
      <c r="K22" s="283"/>
      <c r="M22" s="196"/>
    </row>
    <row r="23" spans="1:13" ht="22.5" customHeight="1">
      <c r="A23" s="194" t="s">
        <v>318</v>
      </c>
      <c r="B23" s="194" t="s">
        <v>668</v>
      </c>
      <c r="C23" s="435" t="s">
        <v>744</v>
      </c>
      <c r="D23" s="436"/>
      <c r="E23" s="195" t="s">
        <v>29</v>
      </c>
      <c r="F23" s="195">
        <f>2*(2.2*1.2)</f>
        <v>5.28</v>
      </c>
      <c r="G23" s="195"/>
      <c r="H23" s="193">
        <f t="shared" si="0"/>
        <v>0</v>
      </c>
      <c r="I23" s="280">
        <f>F23*H23</f>
        <v>0</v>
      </c>
      <c r="J23" s="196"/>
      <c r="K23" s="283"/>
      <c r="M23" s="196"/>
    </row>
    <row r="24" spans="1:13" ht="25.5" customHeight="1">
      <c r="A24" s="194" t="s">
        <v>319</v>
      </c>
      <c r="B24" s="194" t="s">
        <v>696</v>
      </c>
      <c r="C24" s="435" t="s">
        <v>698</v>
      </c>
      <c r="D24" s="436"/>
      <c r="E24" s="195" t="s">
        <v>29</v>
      </c>
      <c r="F24" s="195">
        <f>2*2*1.2</f>
        <v>4.8</v>
      </c>
      <c r="G24" s="195"/>
      <c r="H24" s="193">
        <f aca="true" t="shared" si="1" ref="H24:H30">ROUND(G24+(G24*$I$11),2)</f>
        <v>0</v>
      </c>
      <c r="I24" s="280">
        <f aca="true" t="shared" si="2" ref="I24:I36">F24*H24</f>
        <v>0</v>
      </c>
      <c r="J24" s="196"/>
      <c r="K24" s="283"/>
      <c r="M24" s="196"/>
    </row>
    <row r="25" spans="1:14" ht="27" customHeight="1">
      <c r="A25" s="194" t="s">
        <v>320</v>
      </c>
      <c r="B25" s="194" t="s">
        <v>696</v>
      </c>
      <c r="C25" s="435" t="s">
        <v>697</v>
      </c>
      <c r="D25" s="436"/>
      <c r="E25" s="195" t="s">
        <v>29</v>
      </c>
      <c r="F25" s="195">
        <f>1*0.8*2.1</f>
        <v>1.6800000000000002</v>
      </c>
      <c r="G25" s="195"/>
      <c r="H25" s="193">
        <f t="shared" si="1"/>
        <v>0</v>
      </c>
      <c r="I25" s="280">
        <f t="shared" si="2"/>
        <v>0</v>
      </c>
      <c r="J25" s="196"/>
      <c r="K25" s="283"/>
      <c r="L25" s="283">
        <f>I24+I25+I26</f>
        <v>0</v>
      </c>
      <c r="M25" s="196"/>
      <c r="N25" s="196"/>
    </row>
    <row r="26" spans="1:14" ht="27" customHeight="1">
      <c r="A26" s="194" t="s">
        <v>321</v>
      </c>
      <c r="B26" s="194" t="s">
        <v>696</v>
      </c>
      <c r="C26" s="435" t="s">
        <v>740</v>
      </c>
      <c r="D26" s="436"/>
      <c r="E26" s="195" t="s">
        <v>29</v>
      </c>
      <c r="F26" s="195">
        <f>1.6*2.1</f>
        <v>3.3600000000000003</v>
      </c>
      <c r="G26" s="195"/>
      <c r="H26" s="193">
        <f>ROUND(G26+(G26*$I$11),2)</f>
        <v>0</v>
      </c>
      <c r="I26" s="280">
        <f>F26*H26</f>
        <v>0</v>
      </c>
      <c r="J26" s="196"/>
      <c r="K26" s="283"/>
      <c r="L26" s="283"/>
      <c r="M26" s="196"/>
      <c r="N26" s="196"/>
    </row>
    <row r="27" spans="1:13" ht="15">
      <c r="A27" s="194">
        <v>2</v>
      </c>
      <c r="B27" s="194"/>
      <c r="C27" s="438" t="s">
        <v>85</v>
      </c>
      <c r="D27" s="439"/>
      <c r="E27" s="195"/>
      <c r="F27" s="195"/>
      <c r="G27" s="195"/>
      <c r="H27" s="193">
        <f t="shared" si="1"/>
        <v>0</v>
      </c>
      <c r="I27" s="280">
        <f t="shared" si="2"/>
        <v>0</v>
      </c>
      <c r="J27" s="196"/>
      <c r="K27" s="283">
        <f>SUM(I28:I36)</f>
        <v>0</v>
      </c>
      <c r="M27" s="196"/>
    </row>
    <row r="28" spans="1:13" ht="15">
      <c r="A28" s="194" t="s">
        <v>322</v>
      </c>
      <c r="B28" s="194" t="s">
        <v>666</v>
      </c>
      <c r="C28" s="435" t="s">
        <v>665</v>
      </c>
      <c r="D28" s="436"/>
      <c r="E28" s="195" t="s">
        <v>29</v>
      </c>
      <c r="F28" s="195">
        <v>189.15</v>
      </c>
      <c r="G28" s="195"/>
      <c r="H28" s="193">
        <f t="shared" si="1"/>
        <v>0</v>
      </c>
      <c r="I28" s="280">
        <f t="shared" si="2"/>
        <v>0</v>
      </c>
      <c r="J28" s="196"/>
      <c r="K28" s="283"/>
      <c r="M28" s="196"/>
    </row>
    <row r="29" spans="1:13" ht="15">
      <c r="A29" s="194" t="s">
        <v>323</v>
      </c>
      <c r="B29" s="194" t="s">
        <v>671</v>
      </c>
      <c r="C29" s="437" t="s">
        <v>672</v>
      </c>
      <c r="D29" s="437"/>
      <c r="E29" s="193" t="s">
        <v>29</v>
      </c>
      <c r="F29" s="195">
        <f>F28</f>
        <v>189.15</v>
      </c>
      <c r="G29" s="195"/>
      <c r="H29" s="193">
        <f t="shared" si="1"/>
        <v>0</v>
      </c>
      <c r="I29" s="280">
        <f t="shared" si="2"/>
        <v>0</v>
      </c>
      <c r="J29" s="196"/>
      <c r="K29" s="283"/>
      <c r="M29" s="196"/>
    </row>
    <row r="30" spans="1:13" ht="13.5" customHeight="1">
      <c r="A30" s="194" t="s">
        <v>324</v>
      </c>
      <c r="B30" s="194" t="s">
        <v>673</v>
      </c>
      <c r="C30" s="437" t="s">
        <v>674</v>
      </c>
      <c r="D30" s="437"/>
      <c r="E30" s="193" t="s">
        <v>29</v>
      </c>
      <c r="F30" s="195">
        <f>F28</f>
        <v>189.15</v>
      </c>
      <c r="G30" s="195"/>
      <c r="H30" s="193">
        <f t="shared" si="1"/>
        <v>0</v>
      </c>
      <c r="I30" s="280">
        <f t="shared" si="2"/>
        <v>0</v>
      </c>
      <c r="J30" s="196"/>
      <c r="K30" s="283"/>
      <c r="M30" s="196"/>
    </row>
    <row r="31" spans="1:13" ht="26.25" customHeight="1">
      <c r="A31" s="194" t="s">
        <v>325</v>
      </c>
      <c r="B31" s="194" t="s">
        <v>675</v>
      </c>
      <c r="C31" s="437" t="s">
        <v>676</v>
      </c>
      <c r="D31" s="437"/>
      <c r="E31" s="193" t="s">
        <v>29</v>
      </c>
      <c r="F31" s="195">
        <f>F28</f>
        <v>189.15</v>
      </c>
      <c r="G31" s="195"/>
      <c r="H31" s="193">
        <f t="shared" si="0"/>
        <v>0</v>
      </c>
      <c r="I31" s="280">
        <f t="shared" si="2"/>
        <v>0</v>
      </c>
      <c r="J31" s="196"/>
      <c r="M31" s="196"/>
    </row>
    <row r="32" spans="1:13" ht="35.25" customHeight="1">
      <c r="A32" s="194" t="s">
        <v>690</v>
      </c>
      <c r="B32" s="194">
        <v>96358</v>
      </c>
      <c r="C32" s="437" t="s">
        <v>695</v>
      </c>
      <c r="D32" s="437"/>
      <c r="E32" s="193" t="s">
        <v>29</v>
      </c>
      <c r="F32" s="193">
        <f>MEMOCALC!E16</f>
        <v>40.785000000000004</v>
      </c>
      <c r="G32" s="193"/>
      <c r="H32" s="193">
        <f t="shared" si="0"/>
        <v>0</v>
      </c>
      <c r="I32" s="280">
        <f t="shared" si="2"/>
        <v>0</v>
      </c>
      <c r="J32" s="196"/>
      <c r="M32" s="196"/>
    </row>
    <row r="33" spans="1:13" ht="26.25" customHeight="1">
      <c r="A33" s="194" t="s">
        <v>691</v>
      </c>
      <c r="B33" s="306" t="s">
        <v>678</v>
      </c>
      <c r="C33" s="437" t="s">
        <v>679</v>
      </c>
      <c r="D33" s="437"/>
      <c r="E33" s="193" t="s">
        <v>29</v>
      </c>
      <c r="F33" s="193">
        <f>F32*2</f>
        <v>81.57000000000001</v>
      </c>
      <c r="G33" s="193"/>
      <c r="H33" s="193">
        <f t="shared" si="0"/>
        <v>0</v>
      </c>
      <c r="I33" s="280">
        <f t="shared" si="2"/>
        <v>0</v>
      </c>
      <c r="J33" s="196"/>
      <c r="M33" s="196"/>
    </row>
    <row r="34" spans="1:13" ht="26.25" customHeight="1">
      <c r="A34" s="194" t="s">
        <v>692</v>
      </c>
      <c r="B34" s="194" t="s">
        <v>680</v>
      </c>
      <c r="C34" s="437" t="s">
        <v>681</v>
      </c>
      <c r="D34" s="437"/>
      <c r="E34" s="193" t="s">
        <v>29</v>
      </c>
      <c r="F34" s="193">
        <f>F33</f>
        <v>81.57000000000001</v>
      </c>
      <c r="G34" s="193"/>
      <c r="H34" s="193">
        <f t="shared" si="0"/>
        <v>0</v>
      </c>
      <c r="I34" s="280">
        <f t="shared" si="2"/>
        <v>0</v>
      </c>
      <c r="J34" s="196"/>
      <c r="M34" s="196"/>
    </row>
    <row r="35" spans="1:13" ht="26.25" customHeight="1">
      <c r="A35" s="194" t="s">
        <v>693</v>
      </c>
      <c r="B35" s="194" t="s">
        <v>684</v>
      </c>
      <c r="C35" s="437" t="s">
        <v>685</v>
      </c>
      <c r="D35" s="437"/>
      <c r="E35" s="193" t="s">
        <v>686</v>
      </c>
      <c r="F35" s="193">
        <v>2</v>
      </c>
      <c r="G35" s="193"/>
      <c r="H35" s="193">
        <f t="shared" si="0"/>
        <v>0</v>
      </c>
      <c r="I35" s="280">
        <f t="shared" si="2"/>
        <v>0</v>
      </c>
      <c r="J35" s="196"/>
      <c r="M35" s="196"/>
    </row>
    <row r="36" spans="1:13" ht="15.75" thickBot="1">
      <c r="A36" s="194" t="s">
        <v>694</v>
      </c>
      <c r="B36" s="194" t="s">
        <v>682</v>
      </c>
      <c r="C36" s="437" t="s">
        <v>683</v>
      </c>
      <c r="D36" s="437"/>
      <c r="E36" s="193" t="s">
        <v>29</v>
      </c>
      <c r="F36" s="193">
        <f>4*(0.8*2.1)</f>
        <v>6.720000000000001</v>
      </c>
      <c r="G36" s="193"/>
      <c r="H36" s="193">
        <f t="shared" si="0"/>
        <v>0</v>
      </c>
      <c r="I36" s="280">
        <f t="shared" si="2"/>
        <v>0</v>
      </c>
      <c r="J36" s="196"/>
      <c r="M36" s="196"/>
    </row>
    <row r="37" spans="1:11" ht="18" customHeight="1" thickBot="1">
      <c r="A37" s="497" t="s">
        <v>629</v>
      </c>
      <c r="B37" s="498"/>
      <c r="C37" s="498"/>
      <c r="D37" s="498"/>
      <c r="E37" s="498"/>
      <c r="F37" s="498"/>
      <c r="G37" s="498"/>
      <c r="H37" s="499"/>
      <c r="I37" s="284">
        <f>SUM(I21:I36)</f>
        <v>0</v>
      </c>
      <c r="J37" s="245">
        <f>SUM(J21:J21)</f>
        <v>0</v>
      </c>
      <c r="K37" s="196">
        <f>SUM(K21:K31)</f>
        <v>0</v>
      </c>
    </row>
    <row r="38" spans="1:9" ht="14.25" customHeight="1">
      <c r="A38" s="246"/>
      <c r="B38" s="246"/>
      <c r="C38" s="246"/>
      <c r="D38" s="246"/>
      <c r="E38" s="246"/>
      <c r="F38" s="246"/>
      <c r="G38" s="246"/>
      <c r="H38" s="246"/>
      <c r="I38" s="281"/>
    </row>
    <row r="39" spans="1:9" ht="14.25" customHeight="1">
      <c r="A39" s="246"/>
      <c r="B39" s="247" t="s">
        <v>699</v>
      </c>
      <c r="C39" s="248"/>
      <c r="D39" s="248"/>
      <c r="E39" s="246"/>
      <c r="F39" s="246"/>
      <c r="G39" s="246"/>
      <c r="H39" s="246"/>
      <c r="I39" s="281"/>
    </row>
    <row r="40" spans="1:13" ht="14.25" customHeight="1">
      <c r="A40" s="246"/>
      <c r="B40" s="246"/>
      <c r="C40" s="246"/>
      <c r="D40" s="246"/>
      <c r="E40" s="246"/>
      <c r="F40" s="246"/>
      <c r="G40" s="246"/>
      <c r="H40" s="246"/>
      <c r="I40" s="281"/>
      <c r="M40" s="197">
        <f>47*0.2*200</f>
        <v>1880</v>
      </c>
    </row>
    <row r="41" spans="1:9" ht="11.25" customHeight="1">
      <c r="A41" s="249"/>
      <c r="B41" s="249"/>
      <c r="C41" s="249"/>
      <c r="D41" s="249"/>
      <c r="E41" s="249"/>
      <c r="F41" s="249"/>
      <c r="G41" s="249"/>
      <c r="H41" s="249"/>
      <c r="I41" s="275"/>
    </row>
    <row r="42" spans="1:11" ht="11.25" customHeight="1">
      <c r="A42" s="249"/>
      <c r="B42" s="493"/>
      <c r="C42" s="493"/>
      <c r="D42" s="250"/>
      <c r="E42" s="249"/>
      <c r="F42" s="493"/>
      <c r="G42" s="493"/>
      <c r="H42" s="493"/>
      <c r="I42" s="275"/>
      <c r="K42" s="198"/>
    </row>
    <row r="43" spans="1:11" ht="15">
      <c r="A43" s="251"/>
      <c r="B43" s="494" t="s">
        <v>631</v>
      </c>
      <c r="C43" s="494"/>
      <c r="D43" s="252"/>
      <c r="E43" s="251"/>
      <c r="F43" s="253" t="s">
        <v>637</v>
      </c>
      <c r="G43" s="253"/>
      <c r="H43" s="253"/>
      <c r="I43" s="276"/>
      <c r="K43" s="254"/>
    </row>
    <row r="44" spans="2:7" ht="15">
      <c r="B44" s="496" t="s">
        <v>632</v>
      </c>
      <c r="C44" s="496"/>
      <c r="F44" s="255" t="s">
        <v>638</v>
      </c>
      <c r="G44" s="255"/>
    </row>
    <row r="45" spans="2:3" ht="15">
      <c r="B45" s="496" t="s">
        <v>633</v>
      </c>
      <c r="C45" s="496"/>
    </row>
    <row r="46" spans="1:9" ht="11.25" customHeight="1">
      <c r="A46" s="249"/>
      <c r="B46" s="495"/>
      <c r="C46" s="495"/>
      <c r="D46" s="250"/>
      <c r="E46" s="249"/>
      <c r="F46" s="495"/>
      <c r="G46" s="495"/>
      <c r="H46" s="250"/>
      <c r="I46" s="275"/>
    </row>
    <row r="47" spans="1:9" ht="15">
      <c r="A47" s="251"/>
      <c r="B47" s="492"/>
      <c r="C47" s="492"/>
      <c r="D47" s="252"/>
      <c r="E47" s="251"/>
      <c r="F47" s="492"/>
      <c r="G47" s="492"/>
      <c r="H47" s="252"/>
      <c r="I47" s="276"/>
    </row>
    <row r="48" ht="12" customHeight="1"/>
    <row r="49" ht="11.25" customHeight="1"/>
    <row r="50" ht="12" customHeight="1"/>
    <row r="51" ht="13.5" customHeight="1"/>
    <row r="52" ht="4.5" customHeight="1"/>
  </sheetData>
  <sheetProtection/>
  <mergeCells count="62">
    <mergeCell ref="A37:H37"/>
    <mergeCell ref="G15:I18"/>
    <mergeCell ref="E16:F16"/>
    <mergeCell ref="A17:C17"/>
    <mergeCell ref="E17:F17"/>
    <mergeCell ref="E15:F15"/>
    <mergeCell ref="C20:D20"/>
    <mergeCell ref="A19:I19"/>
    <mergeCell ref="C31:D31"/>
    <mergeCell ref="A16:C16"/>
    <mergeCell ref="B47:C47"/>
    <mergeCell ref="F47:G47"/>
    <mergeCell ref="B42:C42"/>
    <mergeCell ref="B43:C43"/>
    <mergeCell ref="B46:C46"/>
    <mergeCell ref="F46:G46"/>
    <mergeCell ref="B45:C45"/>
    <mergeCell ref="F42:H42"/>
    <mergeCell ref="B44:C44"/>
    <mergeCell ref="G12:I14"/>
    <mergeCell ref="A13:C13"/>
    <mergeCell ref="E13:F13"/>
    <mergeCell ref="A14:C14"/>
    <mergeCell ref="A18:C18"/>
    <mergeCell ref="E18:F18"/>
    <mergeCell ref="E12:F12"/>
    <mergeCell ref="A12:C12"/>
    <mergeCell ref="E14:F14"/>
    <mergeCell ref="A15:C15"/>
    <mergeCell ref="A1:I1"/>
    <mergeCell ref="A8:E8"/>
    <mergeCell ref="F8:F9"/>
    <mergeCell ref="G8:G9"/>
    <mergeCell ref="H8:H9"/>
    <mergeCell ref="I8:I9"/>
    <mergeCell ref="F7:I7"/>
    <mergeCell ref="A9:E9"/>
    <mergeCell ref="A2:I2"/>
    <mergeCell ref="A3:I3"/>
    <mergeCell ref="G5:I5"/>
    <mergeCell ref="A6:F6"/>
    <mergeCell ref="G6:I6"/>
    <mergeCell ref="A7:E7"/>
    <mergeCell ref="G11:H11"/>
    <mergeCell ref="A11:C11"/>
    <mergeCell ref="E11:F11"/>
    <mergeCell ref="C21:D21"/>
    <mergeCell ref="C22:D22"/>
    <mergeCell ref="C23:D23"/>
    <mergeCell ref="C29:D29"/>
    <mergeCell ref="C30:D30"/>
    <mergeCell ref="A5:F5"/>
    <mergeCell ref="C24:D24"/>
    <mergeCell ref="C25:D25"/>
    <mergeCell ref="C27:D27"/>
    <mergeCell ref="C28:D28"/>
    <mergeCell ref="C26:D26"/>
    <mergeCell ref="C34:D34"/>
    <mergeCell ref="C35:D35"/>
    <mergeCell ref="C32:D32"/>
    <mergeCell ref="C36:D36"/>
    <mergeCell ref="C33:D33"/>
  </mergeCells>
  <printOptions horizontalCentered="1"/>
  <pageMargins left="0.31496062992125984" right="0.31496062992125984" top="0.3937007874015748" bottom="0.3937007874015748" header="0.31496062992125984" footer="0.31496062992125984"/>
  <pageSetup fitToHeight="0" fitToWidth="1" horizontalDpi="600" verticalDpi="600" orientation="landscape" paperSize="9" scale="9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13.421875" style="0" customWidth="1"/>
    <col min="3" max="3" width="60.28125" style="0" customWidth="1"/>
    <col min="5" max="5" width="12.8515625" style="0" customWidth="1"/>
    <col min="7" max="7" width="9.57421875" style="0" bestFit="1" customWidth="1"/>
    <col min="10" max="10" width="41.421875" style="0" bestFit="1" customWidth="1"/>
    <col min="13" max="13" width="9.57421875" style="0" bestFit="1" customWidth="1"/>
  </cols>
  <sheetData>
    <row r="1" spans="1:14" ht="15">
      <c r="A1" s="291"/>
      <c r="B1" s="292"/>
      <c r="C1" s="293"/>
      <c r="D1" s="294"/>
      <c r="E1" s="294"/>
      <c r="F1" s="295"/>
      <c r="G1" s="296"/>
      <c r="K1" t="s">
        <v>643</v>
      </c>
      <c r="L1" t="s">
        <v>655</v>
      </c>
      <c r="M1" t="s">
        <v>664</v>
      </c>
      <c r="N1" s="304">
        <v>32.34</v>
      </c>
    </row>
    <row r="2" spans="1:14" ht="15">
      <c r="A2" s="291"/>
      <c r="B2" s="292"/>
      <c r="C2" s="293"/>
      <c r="D2" s="294"/>
      <c r="E2" s="294"/>
      <c r="F2" s="295"/>
      <c r="G2" s="296"/>
      <c r="J2" t="s">
        <v>646</v>
      </c>
      <c r="K2">
        <f>61*2.2</f>
        <v>134.20000000000002</v>
      </c>
      <c r="L2">
        <v>1.7</v>
      </c>
      <c r="M2">
        <f>K2*L2</f>
        <v>228.14000000000001</v>
      </c>
      <c r="N2">
        <f>M2/N$1</f>
        <v>7.054421768707483</v>
      </c>
    </row>
    <row r="3" spans="1:14" ht="15">
      <c r="A3" s="292"/>
      <c r="B3" s="291"/>
      <c r="C3" s="293"/>
      <c r="D3" s="294"/>
      <c r="E3" s="294"/>
      <c r="F3" s="295"/>
      <c r="G3" s="296"/>
      <c r="J3" t="s">
        <v>645</v>
      </c>
      <c r="K3">
        <f>8*2.7</f>
        <v>21.6</v>
      </c>
      <c r="L3">
        <v>9.17</v>
      </c>
      <c r="M3">
        <f>K3*L3</f>
        <v>198.072</v>
      </c>
      <c r="N3">
        <f>M3/N$1</f>
        <v>6.124675324675324</v>
      </c>
    </row>
    <row r="4" spans="1:14" ht="0.75" customHeight="1">
      <c r="A4" s="298"/>
      <c r="B4" s="298"/>
      <c r="C4" s="298"/>
      <c r="D4" s="298"/>
      <c r="E4" s="298"/>
      <c r="F4" s="298"/>
      <c r="G4" s="297"/>
      <c r="J4" t="s">
        <v>644</v>
      </c>
      <c r="K4">
        <f>6*13.4</f>
        <v>80.4</v>
      </c>
      <c r="L4">
        <v>0.95</v>
      </c>
      <c r="M4">
        <f>K4*L4</f>
        <v>76.38</v>
      </c>
      <c r="N4">
        <f>M4/N$1</f>
        <v>2.36178107606679</v>
      </c>
    </row>
    <row r="5" spans="1:14" ht="27.75" customHeight="1">
      <c r="A5" s="512" t="s">
        <v>662</v>
      </c>
      <c r="B5" s="512"/>
      <c r="C5" s="512"/>
      <c r="D5" s="512"/>
      <c r="E5" s="512"/>
      <c r="F5" s="512"/>
      <c r="G5" s="512"/>
      <c r="M5">
        <f>SUM(M2:M4)</f>
        <v>502.592</v>
      </c>
      <c r="N5">
        <f>SUM(N2:N4)</f>
        <v>15.540878169449599</v>
      </c>
    </row>
    <row r="6" spans="1:13" ht="25.5">
      <c r="A6" s="271"/>
      <c r="B6" s="271" t="s">
        <v>647</v>
      </c>
      <c r="C6" s="272" t="s">
        <v>648</v>
      </c>
      <c r="D6" s="271" t="s">
        <v>649</v>
      </c>
      <c r="E6" s="271" t="s">
        <v>650</v>
      </c>
      <c r="F6" s="272" t="s">
        <v>651</v>
      </c>
      <c r="G6" s="273" t="s">
        <v>256</v>
      </c>
      <c r="M6" s="268"/>
    </row>
    <row r="7" spans="1:12" ht="38.25">
      <c r="A7" s="263" t="s">
        <v>652</v>
      </c>
      <c r="B7" s="266">
        <v>84132</v>
      </c>
      <c r="C7" s="286" t="s">
        <v>654</v>
      </c>
      <c r="D7" s="266" t="s">
        <v>35</v>
      </c>
      <c r="E7" s="266">
        <v>0.006</v>
      </c>
      <c r="F7" s="302">
        <v>98.74</v>
      </c>
      <c r="G7" s="269">
        <f aca="true" t="shared" si="0" ref="G7:G13">E7*F7</f>
        <v>0.59244</v>
      </c>
      <c r="K7" t="s">
        <v>660</v>
      </c>
      <c r="L7" s="274"/>
    </row>
    <row r="8" spans="1:12" ht="25.5">
      <c r="A8" s="263" t="s">
        <v>652</v>
      </c>
      <c r="B8" s="266">
        <v>88315</v>
      </c>
      <c r="C8" s="286" t="s">
        <v>653</v>
      </c>
      <c r="D8" s="266" t="s">
        <v>641</v>
      </c>
      <c r="E8" s="266">
        <v>0.12</v>
      </c>
      <c r="F8" s="302">
        <v>14.41</v>
      </c>
      <c r="G8" s="269">
        <f t="shared" si="0"/>
        <v>1.7291999999999998</v>
      </c>
      <c r="J8" t="s">
        <v>657</v>
      </c>
      <c r="K8">
        <v>8.33</v>
      </c>
      <c r="L8">
        <f>K8/6</f>
        <v>1.3883333333333334</v>
      </c>
    </row>
    <row r="9" spans="1:12" ht="25.5">
      <c r="A9" s="263" t="s">
        <v>652</v>
      </c>
      <c r="B9" s="266">
        <v>88316</v>
      </c>
      <c r="C9" s="286" t="s">
        <v>642</v>
      </c>
      <c r="D9" s="266" t="s">
        <v>641</v>
      </c>
      <c r="E9" s="266">
        <v>0.12</v>
      </c>
      <c r="F9" s="302">
        <v>11.25</v>
      </c>
      <c r="G9" s="269">
        <f t="shared" si="0"/>
        <v>1.3499999999999999</v>
      </c>
      <c r="J9" t="s">
        <v>658</v>
      </c>
      <c r="K9">
        <v>58.83</v>
      </c>
      <c r="L9">
        <f>K9/6</f>
        <v>9.805</v>
      </c>
    </row>
    <row r="10" spans="1:12" ht="15">
      <c r="A10" s="266" t="s">
        <v>640</v>
      </c>
      <c r="B10" s="263">
        <v>4777</v>
      </c>
      <c r="C10" s="286" t="str">
        <f>J2</f>
        <v>TUBO QUADRADO 30X30X2mm -  1,70 KG/M</v>
      </c>
      <c r="D10" s="266" t="s">
        <v>227</v>
      </c>
      <c r="E10" s="303">
        <f>N2</f>
        <v>7.054421768707483</v>
      </c>
      <c r="F10" s="302">
        <f>L8</f>
        <v>1.3883333333333334</v>
      </c>
      <c r="G10" s="269">
        <f t="shared" si="0"/>
        <v>9.79388888888889</v>
      </c>
      <c r="J10" t="s">
        <v>659</v>
      </c>
      <c r="K10">
        <v>10</v>
      </c>
      <c r="L10">
        <f>K10/6</f>
        <v>1.6666666666666667</v>
      </c>
    </row>
    <row r="11" spans="1:7" ht="15">
      <c r="A11" s="266" t="s">
        <v>640</v>
      </c>
      <c r="B11" s="263">
        <v>4777</v>
      </c>
      <c r="C11" s="286" t="str">
        <f>J3</f>
        <v>TUBO QUADRADO 100X100X3mm - 9,17 KG/M</v>
      </c>
      <c r="D11" s="266" t="s">
        <v>227</v>
      </c>
      <c r="E11" s="303">
        <f>N3</f>
        <v>6.124675324675324</v>
      </c>
      <c r="F11" s="302">
        <f>L9</f>
        <v>9.805</v>
      </c>
      <c r="G11" s="269">
        <f t="shared" si="0"/>
        <v>60.05244155844155</v>
      </c>
    </row>
    <row r="12" spans="1:7" ht="15">
      <c r="A12" s="266" t="s">
        <v>640</v>
      </c>
      <c r="B12" s="263">
        <v>4777</v>
      </c>
      <c r="C12" s="286" t="str">
        <f>J4</f>
        <v>BARRA CHATA 1/8" X 1"1/2 - 0,950 KG/M</v>
      </c>
      <c r="D12" s="266" t="s">
        <v>227</v>
      </c>
      <c r="E12" s="303">
        <f>N4</f>
        <v>2.36178107606679</v>
      </c>
      <c r="F12" s="302">
        <f>L10</f>
        <v>1.6666666666666667</v>
      </c>
      <c r="G12" s="269">
        <f t="shared" si="0"/>
        <v>3.93630179344465</v>
      </c>
    </row>
    <row r="13" spans="1:7" ht="25.5">
      <c r="A13" s="263" t="s">
        <v>652</v>
      </c>
      <c r="B13" s="287" t="s">
        <v>661</v>
      </c>
      <c r="C13" s="286" t="s">
        <v>663</v>
      </c>
      <c r="D13" s="301" t="s">
        <v>17</v>
      </c>
      <c r="E13" s="303">
        <f>M17</f>
        <v>0.008742836698301835</v>
      </c>
      <c r="F13" s="302">
        <v>345.26</v>
      </c>
      <c r="G13" s="269">
        <f t="shared" si="0"/>
        <v>3.0185517984556913</v>
      </c>
    </row>
    <row r="14" spans="1:7" ht="15">
      <c r="A14" s="266"/>
      <c r="B14" s="263"/>
      <c r="C14" s="265"/>
      <c r="D14" s="264"/>
      <c r="E14" s="264"/>
      <c r="F14" s="267"/>
      <c r="G14" s="269"/>
    </row>
    <row r="15" spans="1:7" ht="15">
      <c r="A15" s="509" t="s">
        <v>256</v>
      </c>
      <c r="B15" s="510"/>
      <c r="C15" s="510"/>
      <c r="D15" s="510"/>
      <c r="E15" s="510"/>
      <c r="F15" s="511"/>
      <c r="G15" s="270">
        <f>SUM(G7:G14)</f>
        <v>80.47282403923079</v>
      </c>
    </row>
    <row r="17" spans="1:13" ht="15">
      <c r="A17" s="288"/>
      <c r="B17" s="288"/>
      <c r="C17" s="289"/>
      <c r="D17" s="288"/>
      <c r="E17" s="288"/>
      <c r="F17" s="289"/>
      <c r="G17" s="290"/>
      <c r="K17">
        <f>PI()*0.15^2*0.5</f>
        <v>0.035342917352885174</v>
      </c>
      <c r="L17">
        <f>K17*8</f>
        <v>0.2827433388230814</v>
      </c>
      <c r="M17">
        <f>L17/32.34</f>
        <v>0.008742836698301835</v>
      </c>
    </row>
    <row r="18" spans="1:7" ht="15">
      <c r="A18" s="291"/>
      <c r="B18" s="292"/>
      <c r="D18" s="294"/>
      <c r="E18" s="294"/>
      <c r="F18" s="295"/>
      <c r="G18" s="296"/>
    </row>
    <row r="19" spans="1:7" ht="15">
      <c r="A19" s="291"/>
      <c r="B19" s="292"/>
      <c r="C19" s="293"/>
      <c r="D19" s="294"/>
      <c r="E19" s="294"/>
      <c r="F19" s="295"/>
      <c r="G19" s="296"/>
    </row>
    <row r="20" spans="1:7" ht="15">
      <c r="A20" s="291"/>
      <c r="B20" s="292"/>
      <c r="C20" s="299" t="str">
        <f>orçamento!B43</f>
        <v>SANDRO JOSÉ DE SOUZA</v>
      </c>
      <c r="D20" s="294"/>
      <c r="E20" s="294"/>
      <c r="F20" s="295"/>
      <c r="G20" s="296"/>
    </row>
    <row r="21" spans="1:7" ht="15">
      <c r="A21" s="292"/>
      <c r="B21" s="291"/>
      <c r="C21" s="300" t="str">
        <f>orçamento!B44</f>
        <v>ENGENHEIRO CIVIL</v>
      </c>
      <c r="D21" s="294"/>
      <c r="E21" s="294"/>
      <c r="F21" s="295"/>
      <c r="G21" s="296"/>
    </row>
    <row r="22" spans="1:7" ht="15">
      <c r="A22" s="298"/>
      <c r="B22" s="298"/>
      <c r="C22" s="300" t="str">
        <f>orçamento!B45</f>
        <v>CREA MG 187.528D</v>
      </c>
      <c r="D22" s="298"/>
      <c r="E22" s="298"/>
      <c r="F22" s="298"/>
      <c r="G22" s="297"/>
    </row>
  </sheetData>
  <sheetProtection/>
  <mergeCells count="2">
    <mergeCell ref="A15:F15"/>
    <mergeCell ref="A5:G5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A4" sqref="A4:R5"/>
    </sheetView>
  </sheetViews>
  <sheetFormatPr defaultColWidth="9.140625" defaultRowHeight="15"/>
  <cols>
    <col min="1" max="1" width="3.7109375" style="151" customWidth="1"/>
    <col min="2" max="2" width="33.7109375" style="151" customWidth="1"/>
    <col min="3" max="3" width="10.57421875" style="150" customWidth="1"/>
    <col min="4" max="4" width="11.28125" style="151" customWidth="1"/>
    <col min="5" max="5" width="9.8515625" style="151" customWidth="1"/>
    <col min="6" max="6" width="9.8515625" style="151" bestFit="1" customWidth="1"/>
    <col min="7" max="7" width="8.421875" style="150" customWidth="1"/>
    <col min="8" max="8" width="9.8515625" style="151" bestFit="1" customWidth="1"/>
    <col min="9" max="9" width="7.8515625" style="150" customWidth="1"/>
    <col min="10" max="10" width="9.8515625" style="151" bestFit="1" customWidth="1"/>
    <col min="11" max="11" width="8.140625" style="150" hidden="1" customWidth="1"/>
    <col min="12" max="12" width="9.8515625" style="151" hidden="1" customWidth="1"/>
    <col min="13" max="13" width="7.00390625" style="150" hidden="1" customWidth="1"/>
    <col min="14" max="14" width="9.8515625" style="151" hidden="1" customWidth="1"/>
    <col min="15" max="15" width="7.00390625" style="156" hidden="1" customWidth="1"/>
    <col min="16" max="16" width="9.8515625" style="151" hidden="1" customWidth="1"/>
    <col min="17" max="17" width="7.00390625" style="150" hidden="1" customWidth="1"/>
    <col min="18" max="18" width="9.8515625" style="151" hidden="1" customWidth="1"/>
    <col min="19" max="19" width="10.140625" style="102" bestFit="1" customWidth="1"/>
    <col min="20" max="16384" width="9.140625" style="102" customWidth="1"/>
  </cols>
  <sheetData>
    <row r="1" spans="1:18" ht="12.75">
      <c r="A1" s="417" t="s">
        <v>637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9"/>
    </row>
    <row r="2" spans="1:18" ht="12.75">
      <c r="A2" s="420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2"/>
    </row>
    <row r="3" spans="1:18" ht="15.75">
      <c r="A3" s="423" t="s">
        <v>634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5"/>
    </row>
    <row r="4" spans="1:18" ht="12.75">
      <c r="A4" s="426" t="s">
        <v>656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8"/>
    </row>
    <row r="5" spans="1:18" ht="13.5" thickBot="1">
      <c r="A5" s="429"/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1"/>
    </row>
    <row r="6" spans="1:18" ht="15.75" customHeight="1">
      <c r="A6" s="207" t="s">
        <v>572</v>
      </c>
      <c r="B6" s="208" t="s">
        <v>573</v>
      </c>
      <c r="C6" s="209" t="s">
        <v>574</v>
      </c>
      <c r="D6" s="210" t="s">
        <v>575</v>
      </c>
      <c r="E6" s="513" t="s">
        <v>576</v>
      </c>
      <c r="F6" s="514"/>
      <c r="G6" s="513" t="s">
        <v>577</v>
      </c>
      <c r="H6" s="514"/>
      <c r="I6" s="513" t="s">
        <v>578</v>
      </c>
      <c r="J6" s="514"/>
      <c r="K6" s="513" t="s">
        <v>579</v>
      </c>
      <c r="L6" s="514"/>
      <c r="M6" s="515" t="s">
        <v>580</v>
      </c>
      <c r="N6" s="516"/>
      <c r="O6" s="515" t="s">
        <v>581</v>
      </c>
      <c r="P6" s="516"/>
      <c r="Q6" s="515" t="s">
        <v>630</v>
      </c>
      <c r="R6" s="516"/>
    </row>
    <row r="7" spans="1:18" ht="15.75">
      <c r="A7" s="211"/>
      <c r="B7" s="208"/>
      <c r="C7" s="209" t="s">
        <v>582</v>
      </c>
      <c r="D7" s="210" t="s">
        <v>575</v>
      </c>
      <c r="E7" s="209" t="s">
        <v>582</v>
      </c>
      <c r="F7" s="210" t="s">
        <v>575</v>
      </c>
      <c r="G7" s="209" t="s">
        <v>582</v>
      </c>
      <c r="H7" s="210" t="s">
        <v>575</v>
      </c>
      <c r="I7" s="209" t="s">
        <v>582</v>
      </c>
      <c r="J7" s="210" t="s">
        <v>575</v>
      </c>
      <c r="K7" s="209" t="s">
        <v>582</v>
      </c>
      <c r="L7" s="210" t="s">
        <v>575</v>
      </c>
      <c r="M7" s="209" t="s">
        <v>582</v>
      </c>
      <c r="N7" s="210" t="s">
        <v>575</v>
      </c>
      <c r="O7" s="212" t="s">
        <v>582</v>
      </c>
      <c r="P7" s="210" t="s">
        <v>575</v>
      </c>
      <c r="Q7" s="209" t="s">
        <v>582</v>
      </c>
      <c r="R7" s="210" t="s">
        <v>575</v>
      </c>
    </row>
    <row r="8" spans="1:20" ht="12.75">
      <c r="A8" s="213">
        <v>1</v>
      </c>
      <c r="B8" s="305" t="str">
        <f>orçamento!C21</f>
        <v>ESQUADRIAS</v>
      </c>
      <c r="C8" s="215" t="e">
        <f aca="true" t="shared" si="0" ref="C8:C20">D8/D$21</f>
        <v>#DIV/0!</v>
      </c>
      <c r="D8" s="220">
        <f>orçamento!K21</f>
        <v>0</v>
      </c>
      <c r="E8" s="261">
        <v>1</v>
      </c>
      <c r="F8" s="262">
        <f>E8*D8</f>
        <v>0</v>
      </c>
      <c r="G8" s="215"/>
      <c r="H8" s="262">
        <f>G8*D8</f>
        <v>0</v>
      </c>
      <c r="I8" s="215"/>
      <c r="J8" s="262">
        <f>I8*D8</f>
        <v>0</v>
      </c>
      <c r="K8" s="215"/>
      <c r="L8" s="217">
        <f>K8*D8</f>
        <v>0</v>
      </c>
      <c r="M8" s="218"/>
      <c r="N8" s="217">
        <f>M8*D8</f>
        <v>0</v>
      </c>
      <c r="O8" s="218"/>
      <c r="P8" s="216">
        <f>O8*D8</f>
        <v>0</v>
      </c>
      <c r="Q8" s="215"/>
      <c r="R8" s="219">
        <f aca="true" t="shared" si="1" ref="R8:R20">Q8*D8</f>
        <v>0</v>
      </c>
      <c r="S8" s="206">
        <f aca="true" t="shared" si="2" ref="S8:S20">(E8+G8+I8+K8+M8+O8+Q8)*100</f>
        <v>100</v>
      </c>
      <c r="T8" s="205">
        <f>IF(S8&gt;100,"ERRO_ACIMA 100",IF(S8&lt;100,"ERRO_ABAIXO100",0))</f>
        <v>0</v>
      </c>
    </row>
    <row r="9" spans="1:20" ht="12.75">
      <c r="A9" s="213">
        <v>2</v>
      </c>
      <c r="B9" s="214" t="str">
        <f>orçamento!C27</f>
        <v>FORRO DE GESSO</v>
      </c>
      <c r="C9" s="215" t="e">
        <f t="shared" si="0"/>
        <v>#DIV/0!</v>
      </c>
      <c r="D9" s="220">
        <f>orçamento!K27</f>
        <v>0</v>
      </c>
      <c r="E9" s="261">
        <v>1</v>
      </c>
      <c r="F9" s="262">
        <f aca="true" t="shared" si="3" ref="F9:F20">E9*D9</f>
        <v>0</v>
      </c>
      <c r="G9" s="215"/>
      <c r="H9" s="262">
        <f aca="true" t="shared" si="4" ref="H9:H20">G9*D9</f>
        <v>0</v>
      </c>
      <c r="I9" s="215"/>
      <c r="J9" s="262">
        <f aca="true" t="shared" si="5" ref="J9:J20">I9*D9</f>
        <v>0</v>
      </c>
      <c r="K9" s="215"/>
      <c r="L9" s="217">
        <f aca="true" t="shared" si="6" ref="L9:L20">K9*D9</f>
        <v>0</v>
      </c>
      <c r="M9" s="215"/>
      <c r="N9" s="217">
        <f aca="true" t="shared" si="7" ref="N9:N20">M9*D9</f>
        <v>0</v>
      </c>
      <c r="O9" s="218"/>
      <c r="P9" s="216">
        <f aca="true" t="shared" si="8" ref="P9:P20">O9*D9</f>
        <v>0</v>
      </c>
      <c r="Q9" s="215"/>
      <c r="R9" s="219">
        <f t="shared" si="1"/>
        <v>0</v>
      </c>
      <c r="S9" s="206">
        <f t="shared" si="2"/>
        <v>100</v>
      </c>
      <c r="T9" s="205">
        <f aca="true" t="shared" si="9" ref="T9:T20">IF(S9&gt;100,"ERRO_ACIMA 100",IF(S9&lt;100,"ERRO_ABAIXO100",0))</f>
        <v>0</v>
      </c>
    </row>
    <row r="10" spans="1:20" ht="12.75" hidden="1">
      <c r="A10" s="213">
        <v>3</v>
      </c>
      <c r="B10" s="214"/>
      <c r="C10" s="215" t="e">
        <f t="shared" si="0"/>
        <v>#DIV/0!</v>
      </c>
      <c r="D10" s="220"/>
      <c r="E10" s="261"/>
      <c r="F10" s="262">
        <f t="shared" si="3"/>
        <v>0</v>
      </c>
      <c r="G10" s="215"/>
      <c r="H10" s="262">
        <f t="shared" si="4"/>
        <v>0</v>
      </c>
      <c r="I10" s="215"/>
      <c r="J10" s="262">
        <f t="shared" si="5"/>
        <v>0</v>
      </c>
      <c r="K10" s="215"/>
      <c r="L10" s="217">
        <f t="shared" si="6"/>
        <v>0</v>
      </c>
      <c r="M10" s="218"/>
      <c r="N10" s="217">
        <f t="shared" si="7"/>
        <v>0</v>
      </c>
      <c r="O10" s="218"/>
      <c r="P10" s="216">
        <f t="shared" si="8"/>
        <v>0</v>
      </c>
      <c r="Q10" s="215"/>
      <c r="R10" s="219">
        <f t="shared" si="1"/>
        <v>0</v>
      </c>
      <c r="S10" s="206">
        <f t="shared" si="2"/>
        <v>0</v>
      </c>
      <c r="T10" s="205" t="str">
        <f t="shared" si="9"/>
        <v>ERRO_ABAIXO100</v>
      </c>
    </row>
    <row r="11" spans="1:20" ht="12.75" hidden="1">
      <c r="A11" s="213">
        <v>4</v>
      </c>
      <c r="B11" s="214"/>
      <c r="C11" s="215" t="e">
        <f t="shared" si="0"/>
        <v>#DIV/0!</v>
      </c>
      <c r="D11" s="220"/>
      <c r="E11" s="261"/>
      <c r="F11" s="262">
        <f t="shared" si="3"/>
        <v>0</v>
      </c>
      <c r="G11" s="215"/>
      <c r="H11" s="262">
        <f t="shared" si="4"/>
        <v>0</v>
      </c>
      <c r="I11" s="215"/>
      <c r="J11" s="262">
        <f t="shared" si="5"/>
        <v>0</v>
      </c>
      <c r="K11" s="215"/>
      <c r="L11" s="217">
        <f t="shared" si="6"/>
        <v>0</v>
      </c>
      <c r="M11" s="218"/>
      <c r="N11" s="217">
        <f t="shared" si="7"/>
        <v>0</v>
      </c>
      <c r="O11" s="218"/>
      <c r="P11" s="216">
        <f t="shared" si="8"/>
        <v>0</v>
      </c>
      <c r="Q11" s="218"/>
      <c r="R11" s="219">
        <f t="shared" si="1"/>
        <v>0</v>
      </c>
      <c r="S11" s="206">
        <f t="shared" si="2"/>
        <v>0</v>
      </c>
      <c r="T11" s="205" t="str">
        <f t="shared" si="9"/>
        <v>ERRO_ABAIXO100</v>
      </c>
    </row>
    <row r="12" spans="1:20" ht="12.75" hidden="1">
      <c r="A12" s="213">
        <v>5</v>
      </c>
      <c r="B12" s="214"/>
      <c r="C12" s="215" t="e">
        <f t="shared" si="0"/>
        <v>#DIV/0!</v>
      </c>
      <c r="D12" s="220"/>
      <c r="E12" s="261"/>
      <c r="F12" s="262">
        <f t="shared" si="3"/>
        <v>0</v>
      </c>
      <c r="G12" s="215"/>
      <c r="H12" s="262">
        <f t="shared" si="4"/>
        <v>0</v>
      </c>
      <c r="I12" s="215"/>
      <c r="J12" s="262">
        <f t="shared" si="5"/>
        <v>0</v>
      </c>
      <c r="K12" s="215"/>
      <c r="L12" s="217">
        <f t="shared" si="6"/>
        <v>0</v>
      </c>
      <c r="M12" s="218"/>
      <c r="N12" s="217">
        <f t="shared" si="7"/>
        <v>0</v>
      </c>
      <c r="O12" s="218"/>
      <c r="P12" s="216">
        <f t="shared" si="8"/>
        <v>0</v>
      </c>
      <c r="Q12" s="215"/>
      <c r="R12" s="219">
        <f t="shared" si="1"/>
        <v>0</v>
      </c>
      <c r="S12" s="206">
        <f t="shared" si="2"/>
        <v>0</v>
      </c>
      <c r="T12" s="205" t="str">
        <f t="shared" si="9"/>
        <v>ERRO_ABAIXO100</v>
      </c>
    </row>
    <row r="13" spans="1:20" ht="12.75" hidden="1">
      <c r="A13" s="213">
        <v>6</v>
      </c>
      <c r="B13" s="214"/>
      <c r="C13" s="215" t="e">
        <f t="shared" si="0"/>
        <v>#DIV/0!</v>
      </c>
      <c r="D13" s="220"/>
      <c r="E13" s="261"/>
      <c r="F13" s="262">
        <f t="shared" si="3"/>
        <v>0</v>
      </c>
      <c r="G13" s="215"/>
      <c r="H13" s="262">
        <f t="shared" si="4"/>
        <v>0</v>
      </c>
      <c r="I13" s="215"/>
      <c r="J13" s="262">
        <f t="shared" si="5"/>
        <v>0</v>
      </c>
      <c r="K13" s="215"/>
      <c r="L13" s="217">
        <f t="shared" si="6"/>
        <v>0</v>
      </c>
      <c r="M13" s="218"/>
      <c r="N13" s="217">
        <f t="shared" si="7"/>
        <v>0</v>
      </c>
      <c r="O13" s="218"/>
      <c r="P13" s="216">
        <f t="shared" si="8"/>
        <v>0</v>
      </c>
      <c r="Q13" s="215"/>
      <c r="R13" s="219">
        <f t="shared" si="1"/>
        <v>0</v>
      </c>
      <c r="S13" s="206">
        <f t="shared" si="2"/>
        <v>0</v>
      </c>
      <c r="T13" s="205" t="str">
        <f t="shared" si="9"/>
        <v>ERRO_ABAIXO100</v>
      </c>
    </row>
    <row r="14" spans="1:20" ht="12.75" hidden="1">
      <c r="A14" s="213"/>
      <c r="B14" s="214"/>
      <c r="C14" s="215" t="e">
        <f t="shared" si="0"/>
        <v>#DIV/0!</v>
      </c>
      <c r="D14" s="220"/>
      <c r="E14" s="261"/>
      <c r="F14" s="262">
        <f t="shared" si="3"/>
        <v>0</v>
      </c>
      <c r="G14" s="215"/>
      <c r="H14" s="262">
        <f t="shared" si="4"/>
        <v>0</v>
      </c>
      <c r="I14" s="215"/>
      <c r="J14" s="262">
        <f t="shared" si="5"/>
        <v>0</v>
      </c>
      <c r="K14" s="215"/>
      <c r="L14" s="217">
        <f t="shared" si="6"/>
        <v>0</v>
      </c>
      <c r="M14" s="218"/>
      <c r="N14" s="217">
        <f t="shared" si="7"/>
        <v>0</v>
      </c>
      <c r="O14" s="218"/>
      <c r="P14" s="216">
        <f t="shared" si="8"/>
        <v>0</v>
      </c>
      <c r="Q14" s="215"/>
      <c r="R14" s="219">
        <f t="shared" si="1"/>
        <v>0</v>
      </c>
      <c r="S14" s="206">
        <f t="shared" si="2"/>
        <v>0</v>
      </c>
      <c r="T14" s="205" t="str">
        <f t="shared" si="9"/>
        <v>ERRO_ABAIXO100</v>
      </c>
    </row>
    <row r="15" spans="1:20" ht="12.75" hidden="1">
      <c r="A15" s="213">
        <v>8</v>
      </c>
      <c r="B15" s="214"/>
      <c r="C15" s="215" t="e">
        <f t="shared" si="0"/>
        <v>#DIV/0!</v>
      </c>
      <c r="D15" s="220"/>
      <c r="E15" s="261"/>
      <c r="F15" s="262">
        <f t="shared" si="3"/>
        <v>0</v>
      </c>
      <c r="G15" s="215"/>
      <c r="H15" s="262">
        <f t="shared" si="4"/>
        <v>0</v>
      </c>
      <c r="I15" s="215"/>
      <c r="J15" s="262">
        <f t="shared" si="5"/>
        <v>0</v>
      </c>
      <c r="K15" s="215"/>
      <c r="L15" s="217">
        <f t="shared" si="6"/>
        <v>0</v>
      </c>
      <c r="M15" s="218"/>
      <c r="N15" s="217">
        <f t="shared" si="7"/>
        <v>0</v>
      </c>
      <c r="O15" s="218"/>
      <c r="P15" s="216">
        <f t="shared" si="8"/>
        <v>0</v>
      </c>
      <c r="Q15" s="215"/>
      <c r="R15" s="219">
        <f t="shared" si="1"/>
        <v>0</v>
      </c>
      <c r="S15" s="206">
        <f t="shared" si="2"/>
        <v>0</v>
      </c>
      <c r="T15" s="205" t="str">
        <f t="shared" si="9"/>
        <v>ERRO_ABAIXO100</v>
      </c>
    </row>
    <row r="16" spans="1:20" ht="12.75" hidden="1">
      <c r="A16" s="213">
        <v>9</v>
      </c>
      <c r="B16" s="214"/>
      <c r="C16" s="215" t="e">
        <f t="shared" si="0"/>
        <v>#DIV/0!</v>
      </c>
      <c r="D16" s="220"/>
      <c r="E16" s="261"/>
      <c r="F16" s="262">
        <f t="shared" si="3"/>
        <v>0</v>
      </c>
      <c r="G16" s="215"/>
      <c r="H16" s="262">
        <f t="shared" si="4"/>
        <v>0</v>
      </c>
      <c r="I16" s="215"/>
      <c r="J16" s="262">
        <f t="shared" si="5"/>
        <v>0</v>
      </c>
      <c r="K16" s="215"/>
      <c r="L16" s="217">
        <f t="shared" si="6"/>
        <v>0</v>
      </c>
      <c r="M16" s="218"/>
      <c r="N16" s="217">
        <f t="shared" si="7"/>
        <v>0</v>
      </c>
      <c r="O16" s="218"/>
      <c r="P16" s="216">
        <f t="shared" si="8"/>
        <v>0</v>
      </c>
      <c r="Q16" s="215"/>
      <c r="R16" s="219">
        <f t="shared" si="1"/>
        <v>0</v>
      </c>
      <c r="S16" s="206">
        <f t="shared" si="2"/>
        <v>0</v>
      </c>
      <c r="T16" s="205" t="str">
        <f t="shared" si="9"/>
        <v>ERRO_ABAIXO100</v>
      </c>
    </row>
    <row r="17" spans="1:20" ht="12.75" hidden="1">
      <c r="A17" s="213">
        <v>10</v>
      </c>
      <c r="B17" s="214"/>
      <c r="C17" s="215" t="e">
        <f t="shared" si="0"/>
        <v>#DIV/0!</v>
      </c>
      <c r="D17" s="220"/>
      <c r="E17" s="261"/>
      <c r="F17" s="262">
        <f t="shared" si="3"/>
        <v>0</v>
      </c>
      <c r="G17" s="215"/>
      <c r="H17" s="262">
        <f t="shared" si="4"/>
        <v>0</v>
      </c>
      <c r="I17" s="215"/>
      <c r="J17" s="262">
        <f t="shared" si="5"/>
        <v>0</v>
      </c>
      <c r="K17" s="215"/>
      <c r="L17" s="217">
        <f t="shared" si="6"/>
        <v>0</v>
      </c>
      <c r="M17" s="218"/>
      <c r="N17" s="217">
        <f t="shared" si="7"/>
        <v>0</v>
      </c>
      <c r="O17" s="218"/>
      <c r="P17" s="216">
        <f t="shared" si="8"/>
        <v>0</v>
      </c>
      <c r="Q17" s="215"/>
      <c r="R17" s="219">
        <f t="shared" si="1"/>
        <v>0</v>
      </c>
      <c r="S17" s="206">
        <f t="shared" si="2"/>
        <v>0</v>
      </c>
      <c r="T17" s="205" t="str">
        <f t="shared" si="9"/>
        <v>ERRO_ABAIXO100</v>
      </c>
    </row>
    <row r="18" spans="1:20" ht="12.75" hidden="1">
      <c r="A18" s="213">
        <v>11</v>
      </c>
      <c r="B18" s="214"/>
      <c r="C18" s="215" t="e">
        <f t="shared" si="0"/>
        <v>#DIV/0!</v>
      </c>
      <c r="D18" s="220"/>
      <c r="E18" s="261"/>
      <c r="F18" s="262">
        <f t="shared" si="3"/>
        <v>0</v>
      </c>
      <c r="G18" s="215"/>
      <c r="H18" s="262">
        <f t="shared" si="4"/>
        <v>0</v>
      </c>
      <c r="I18" s="215"/>
      <c r="J18" s="262">
        <f t="shared" si="5"/>
        <v>0</v>
      </c>
      <c r="K18" s="215"/>
      <c r="L18" s="217">
        <f t="shared" si="6"/>
        <v>0</v>
      </c>
      <c r="M18" s="218"/>
      <c r="N18" s="217">
        <f t="shared" si="7"/>
        <v>0</v>
      </c>
      <c r="O18" s="218"/>
      <c r="P18" s="216">
        <f t="shared" si="8"/>
        <v>0</v>
      </c>
      <c r="Q18" s="218"/>
      <c r="R18" s="219">
        <f t="shared" si="1"/>
        <v>0</v>
      </c>
      <c r="S18" s="206">
        <f t="shared" si="2"/>
        <v>0</v>
      </c>
      <c r="T18" s="205" t="str">
        <f t="shared" si="9"/>
        <v>ERRO_ABAIXO100</v>
      </c>
    </row>
    <row r="19" spans="1:20" ht="12.75" hidden="1">
      <c r="A19" s="213">
        <v>12</v>
      </c>
      <c r="B19" s="214"/>
      <c r="C19" s="215" t="e">
        <f t="shared" si="0"/>
        <v>#DIV/0!</v>
      </c>
      <c r="D19" s="220"/>
      <c r="E19" s="261"/>
      <c r="F19" s="262"/>
      <c r="G19" s="215"/>
      <c r="H19" s="262"/>
      <c r="I19" s="215"/>
      <c r="J19" s="262"/>
      <c r="K19" s="215"/>
      <c r="L19" s="217"/>
      <c r="M19" s="218"/>
      <c r="N19" s="217"/>
      <c r="O19" s="218"/>
      <c r="P19" s="216"/>
      <c r="Q19" s="218"/>
      <c r="R19" s="219"/>
      <c r="S19" s="206"/>
      <c r="T19" s="205" t="str">
        <f t="shared" si="9"/>
        <v>ERRO_ABAIXO100</v>
      </c>
    </row>
    <row r="20" spans="1:20" ht="21" customHeight="1" hidden="1">
      <c r="A20" s="213">
        <v>13</v>
      </c>
      <c r="B20" s="214"/>
      <c r="C20" s="215" t="e">
        <f t="shared" si="0"/>
        <v>#DIV/0!</v>
      </c>
      <c r="D20" s="220"/>
      <c r="E20" s="261"/>
      <c r="F20" s="262">
        <f t="shared" si="3"/>
        <v>0</v>
      </c>
      <c r="G20" s="215"/>
      <c r="H20" s="262">
        <f t="shared" si="4"/>
        <v>0</v>
      </c>
      <c r="I20" s="215"/>
      <c r="J20" s="262">
        <f t="shared" si="5"/>
        <v>0</v>
      </c>
      <c r="K20" s="215"/>
      <c r="L20" s="217">
        <f t="shared" si="6"/>
        <v>0</v>
      </c>
      <c r="M20" s="218"/>
      <c r="N20" s="217">
        <f t="shared" si="7"/>
        <v>0</v>
      </c>
      <c r="O20" s="218"/>
      <c r="P20" s="216">
        <f t="shared" si="8"/>
        <v>0</v>
      </c>
      <c r="Q20" s="215"/>
      <c r="R20" s="219">
        <f t="shared" si="1"/>
        <v>0</v>
      </c>
      <c r="S20" s="206">
        <f t="shared" si="2"/>
        <v>0</v>
      </c>
      <c r="T20" s="205" t="str">
        <f t="shared" si="9"/>
        <v>ERRO_ABAIXO100</v>
      </c>
    </row>
    <row r="21" spans="1:19" ht="15" customHeight="1">
      <c r="A21" s="222" t="s">
        <v>585</v>
      </c>
      <c r="B21" s="223" t="s">
        <v>586</v>
      </c>
      <c r="C21" s="517" t="e">
        <f>SUM(C8:C20)</f>
        <v>#DIV/0!</v>
      </c>
      <c r="D21" s="518">
        <f>SUM(D8:D20)</f>
        <v>0</v>
      </c>
      <c r="E21" s="224" t="e">
        <f>F21/D21</f>
        <v>#DIV/0!</v>
      </c>
      <c r="F21" s="225">
        <f>SUM(F8:F20)</f>
        <v>0</v>
      </c>
      <c r="G21" s="226"/>
      <c r="H21" s="227">
        <f>SUM(H8:H20)</f>
        <v>0</v>
      </c>
      <c r="I21" s="228"/>
      <c r="J21" s="227">
        <f>SUM(J8:J20)</f>
        <v>0</v>
      </c>
      <c r="K21" s="228" t="e">
        <f>L21/D21</f>
        <v>#DIV/0!</v>
      </c>
      <c r="L21" s="227">
        <f>SUM(L8:L20)</f>
        <v>0</v>
      </c>
      <c r="M21" s="228" t="e">
        <f>N21/D21</f>
        <v>#DIV/0!</v>
      </c>
      <c r="N21" s="227">
        <f>SUM(N8:N20)</f>
        <v>0</v>
      </c>
      <c r="O21" s="229" t="e">
        <f>P21/D21</f>
        <v>#DIV/0!</v>
      </c>
      <c r="P21" s="230">
        <f>SUM(P8:P20)</f>
        <v>0</v>
      </c>
      <c r="Q21" s="228" t="e">
        <f>R21/D21</f>
        <v>#DIV/0!</v>
      </c>
      <c r="R21" s="227">
        <f>SUM(R8:R20)</f>
        <v>0</v>
      </c>
      <c r="S21" s="145"/>
    </row>
    <row r="22" spans="1:18" ht="15" customHeight="1">
      <c r="A22" s="222"/>
      <c r="B22" s="223" t="s">
        <v>587</v>
      </c>
      <c r="C22" s="517"/>
      <c r="D22" s="518"/>
      <c r="E22" s="256" t="e">
        <f>E21</f>
        <v>#DIV/0!</v>
      </c>
      <c r="F22" s="257">
        <f>F21</f>
        <v>0</v>
      </c>
      <c r="G22" s="258" t="e">
        <f aca="true" t="shared" si="10" ref="G22:R22">G21+E22</f>
        <v>#DIV/0!</v>
      </c>
      <c r="H22" s="259">
        <f t="shared" si="10"/>
        <v>0</v>
      </c>
      <c r="I22" s="260" t="e">
        <f t="shared" si="10"/>
        <v>#DIV/0!</v>
      </c>
      <c r="J22" s="259">
        <f t="shared" si="10"/>
        <v>0</v>
      </c>
      <c r="K22" s="260" t="e">
        <f t="shared" si="10"/>
        <v>#DIV/0!</v>
      </c>
      <c r="L22" s="259">
        <f t="shared" si="10"/>
        <v>0</v>
      </c>
      <c r="M22" s="260" t="e">
        <f t="shared" si="10"/>
        <v>#DIV/0!</v>
      </c>
      <c r="N22" s="259">
        <f t="shared" si="10"/>
        <v>0</v>
      </c>
      <c r="O22" s="229" t="e">
        <f t="shared" si="10"/>
        <v>#DIV/0!</v>
      </c>
      <c r="P22" s="230">
        <f t="shared" si="10"/>
        <v>0</v>
      </c>
      <c r="Q22" s="228" t="e">
        <f t="shared" si="10"/>
        <v>#DIV/0!</v>
      </c>
      <c r="R22" s="227">
        <f t="shared" si="10"/>
        <v>0</v>
      </c>
    </row>
    <row r="24" ht="15">
      <c r="B24" s="102"/>
    </row>
    <row r="25" ht="15">
      <c r="B25" s="231" t="str">
        <f>orçamento!B39</f>
        <v>SÃO SEBASTIÃO DO OESTE, 05 DE NOVEMBRO DE  2018.</v>
      </c>
    </row>
    <row r="26" ht="15">
      <c r="B26" s="231"/>
    </row>
    <row r="27" spans="2:12" ht="16.5" customHeight="1">
      <c r="B27" s="232"/>
      <c r="H27" s="237"/>
      <c r="I27" s="238"/>
      <c r="J27" s="237"/>
      <c r="K27" s="238"/>
      <c r="L27" s="237"/>
    </row>
    <row r="28" spans="2:8" ht="11.25" customHeight="1">
      <c r="B28" s="233" t="str">
        <f>orçamento!B43</f>
        <v>SANDRO JOSÉ DE SOUZA</v>
      </c>
      <c r="E28" s="234"/>
      <c r="H28" s="236" t="str">
        <f>orçamento!F43</f>
        <v>CÂMARA MUNICIPAL DE SÃO SEBASTIÃO DO OESTE</v>
      </c>
    </row>
    <row r="29" spans="2:8" ht="11.25" customHeight="1">
      <c r="B29" s="233" t="str">
        <f>orçamento!B44</f>
        <v>ENGENHEIRO CIVIL</v>
      </c>
      <c r="D29" s="234"/>
      <c r="E29" s="235"/>
      <c r="F29" s="234"/>
      <c r="H29" s="236" t="str">
        <f>orçamento!F44</f>
        <v>CNPJ: 02.348.874/0001-60</v>
      </c>
    </row>
    <row r="30" spans="2:6" ht="11.25" customHeight="1">
      <c r="B30" s="233" t="str">
        <f>orçamento!B45</f>
        <v>CREA MG 187.528D</v>
      </c>
      <c r="D30" s="234"/>
      <c r="E30" s="235"/>
      <c r="F30" s="234"/>
    </row>
    <row r="31" spans="4:6" ht="15">
      <c r="D31" s="234"/>
      <c r="E31" s="235"/>
      <c r="F31" s="234"/>
    </row>
    <row r="32" spans="4:6" ht="15">
      <c r="D32" s="234"/>
      <c r="E32" s="235"/>
      <c r="F32" s="234"/>
    </row>
    <row r="33" spans="4:6" ht="15">
      <c r="D33" s="234"/>
      <c r="E33" s="235"/>
      <c r="F33" s="234"/>
    </row>
    <row r="34" spans="4:6" ht="15">
      <c r="D34" s="234"/>
      <c r="E34" s="235"/>
      <c r="F34" s="234"/>
    </row>
    <row r="35" spans="4:6" ht="15">
      <c r="D35" s="234"/>
      <c r="E35" s="235"/>
      <c r="F35" s="234"/>
    </row>
    <row r="36" spans="4:6" ht="15">
      <c r="D36" s="234"/>
      <c r="E36" s="235"/>
      <c r="F36" s="234"/>
    </row>
    <row r="37" spans="4:6" ht="15">
      <c r="D37" s="234"/>
      <c r="E37" s="235"/>
      <c r="F37" s="234"/>
    </row>
    <row r="38" spans="4:6" ht="15">
      <c r="D38" s="234"/>
      <c r="E38" s="235"/>
      <c r="F38" s="234"/>
    </row>
    <row r="39" spans="4:6" ht="15">
      <c r="D39" s="234"/>
      <c r="E39" s="235"/>
      <c r="F39" s="234"/>
    </row>
    <row r="40" spans="4:6" ht="15">
      <c r="D40" s="234"/>
      <c r="E40" s="235"/>
      <c r="F40" s="234"/>
    </row>
    <row r="41" spans="4:6" ht="15">
      <c r="D41" s="234"/>
      <c r="E41" s="235"/>
      <c r="F41" s="234"/>
    </row>
    <row r="42" spans="4:6" ht="15">
      <c r="D42" s="234"/>
      <c r="E42" s="235"/>
      <c r="F42" s="234"/>
    </row>
    <row r="43" spans="4:6" ht="15">
      <c r="D43" s="234"/>
      <c r="E43" s="150"/>
      <c r="F43" s="234"/>
    </row>
    <row r="44" ht="15">
      <c r="E44" s="221"/>
    </row>
    <row r="45" ht="15">
      <c r="E45" s="221"/>
    </row>
    <row r="46" ht="15">
      <c r="E46" s="221"/>
    </row>
  </sheetData>
  <sheetProtection/>
  <mergeCells count="12">
    <mergeCell ref="C21:C22"/>
    <mergeCell ref="I6:J6"/>
    <mergeCell ref="O6:P6"/>
    <mergeCell ref="Q6:R6"/>
    <mergeCell ref="D21:D22"/>
    <mergeCell ref="A1:R2"/>
    <mergeCell ref="A3:R3"/>
    <mergeCell ref="A4:R5"/>
    <mergeCell ref="E6:F6"/>
    <mergeCell ref="G6:H6"/>
    <mergeCell ref="K6:L6"/>
    <mergeCell ref="M6:N6"/>
  </mergeCells>
  <printOptions horizontalCentered="1"/>
  <pageMargins left="0.11811023622047245" right="0.11811023622047245" top="0.984251968503937" bottom="0.1968503937007874" header="0.31496062992125984" footer="0.31496062992125984"/>
  <pageSetup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9:E16"/>
  <sheetViews>
    <sheetView zoomScalePageLayoutView="0" workbookViewId="0" topLeftCell="A1">
      <selection activeCell="C25" sqref="C25"/>
    </sheetView>
  </sheetViews>
  <sheetFormatPr defaultColWidth="9.140625" defaultRowHeight="15"/>
  <cols>
    <col min="2" max="2" width="46.00390625" style="0" customWidth="1"/>
  </cols>
  <sheetData>
    <row r="9" spans="2:3" ht="33" customHeight="1">
      <c r="B9" s="307" t="s">
        <v>677</v>
      </c>
      <c r="C9" s="307"/>
    </row>
    <row r="10" spans="3:4" ht="15">
      <c r="C10" t="s">
        <v>643</v>
      </c>
      <c r="D10" t="s">
        <v>688</v>
      </c>
    </row>
    <row r="11" spans="2:5" ht="15">
      <c r="B11" t="s">
        <v>687</v>
      </c>
      <c r="C11" s="308">
        <v>5</v>
      </c>
      <c r="D11" s="308">
        <v>2.85</v>
      </c>
      <c r="E11" s="308">
        <f>C11*D11</f>
        <v>14.25</v>
      </c>
    </row>
    <row r="12" spans="3:5" ht="15">
      <c r="C12" s="308">
        <v>4.9</v>
      </c>
      <c r="D12" s="308">
        <v>2.85</v>
      </c>
      <c r="E12" s="308">
        <f>C12*D12</f>
        <v>13.965000000000002</v>
      </c>
    </row>
    <row r="13" spans="3:5" ht="15">
      <c r="C13" s="308">
        <v>5</v>
      </c>
      <c r="D13" s="308">
        <v>2.85</v>
      </c>
      <c r="E13" s="308">
        <f>C13*D13</f>
        <v>14.25</v>
      </c>
    </row>
    <row r="14" ht="15">
      <c r="E14" s="309">
        <f>SUM(E11:E13)</f>
        <v>42.465</v>
      </c>
    </row>
    <row r="15" spans="2:5" ht="15">
      <c r="B15" t="s">
        <v>689</v>
      </c>
      <c r="C15" s="308">
        <v>0.8</v>
      </c>
      <c r="D15" s="308">
        <v>2.1</v>
      </c>
      <c r="E15">
        <f>C15*D15</f>
        <v>1.6800000000000002</v>
      </c>
    </row>
    <row r="16" spans="2:5" ht="15">
      <c r="B16" t="s">
        <v>256</v>
      </c>
      <c r="E16" s="310">
        <f>E14-E15</f>
        <v>40.785000000000004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25">
      <selection activeCell="I25" sqref="I25"/>
    </sheetView>
  </sheetViews>
  <sheetFormatPr defaultColWidth="9.140625" defaultRowHeight="15"/>
  <cols>
    <col min="3" max="3" width="72.8515625" style="0" customWidth="1"/>
    <col min="4" max="4" width="6.7109375" style="0" bestFit="1" customWidth="1"/>
    <col min="5" max="5" width="18.00390625" style="0" customWidth="1"/>
  </cols>
  <sheetData>
    <row r="1" spans="1:6" ht="36">
      <c r="A1" s="312" t="s">
        <v>700</v>
      </c>
      <c r="B1" s="312" t="s">
        <v>701</v>
      </c>
      <c r="C1" s="311" t="s">
        <v>702</v>
      </c>
      <c r="D1" s="312" t="s">
        <v>29</v>
      </c>
      <c r="E1" s="313" t="s">
        <v>737</v>
      </c>
      <c r="F1" s="314" t="s">
        <v>660</v>
      </c>
    </row>
    <row r="2" spans="1:7" ht="30" customHeight="1">
      <c r="A2" s="312" t="s">
        <v>640</v>
      </c>
      <c r="B2" s="312" t="s">
        <v>703</v>
      </c>
      <c r="C2" s="311" t="s">
        <v>704</v>
      </c>
      <c r="D2" s="312" t="s">
        <v>705</v>
      </c>
      <c r="E2" s="313" t="s">
        <v>706</v>
      </c>
      <c r="F2">
        <v>41.2</v>
      </c>
      <c r="G2">
        <f>E2*F2</f>
        <v>1.00116</v>
      </c>
    </row>
    <row r="3" spans="1:7" ht="32.25" customHeight="1">
      <c r="A3" s="312" t="s">
        <v>640</v>
      </c>
      <c r="B3" s="312" t="s">
        <v>707</v>
      </c>
      <c r="C3" s="311" t="s">
        <v>708</v>
      </c>
      <c r="D3" s="312" t="s">
        <v>29</v>
      </c>
      <c r="E3" s="313" t="s">
        <v>709</v>
      </c>
      <c r="F3">
        <v>13.76</v>
      </c>
      <c r="G3">
        <f aca="true" t="shared" si="0" ref="G3:G12">E3*F3</f>
        <v>28.978559999999998</v>
      </c>
    </row>
    <row r="4" spans="1:11" ht="31.5" customHeight="1">
      <c r="A4" s="312" t="s">
        <v>640</v>
      </c>
      <c r="B4" s="312" t="s">
        <v>710</v>
      </c>
      <c r="C4" s="311" t="s">
        <v>711</v>
      </c>
      <c r="D4" s="312" t="s">
        <v>35</v>
      </c>
      <c r="E4" s="313" t="s">
        <v>712</v>
      </c>
      <c r="F4">
        <v>3.68</v>
      </c>
      <c r="G4">
        <f t="shared" si="0"/>
        <v>2.798272</v>
      </c>
      <c r="I4">
        <v>4</v>
      </c>
      <c r="J4">
        <v>3.68</v>
      </c>
      <c r="K4">
        <f>I4*J4</f>
        <v>14.72</v>
      </c>
    </row>
    <row r="5" spans="1:11" ht="29.25" customHeight="1">
      <c r="A5" s="312" t="s">
        <v>640</v>
      </c>
      <c r="B5" s="312" t="s">
        <v>713</v>
      </c>
      <c r="C5" s="311" t="s">
        <v>714</v>
      </c>
      <c r="D5" s="312" t="s">
        <v>35</v>
      </c>
      <c r="E5" s="313" t="s">
        <v>715</v>
      </c>
      <c r="F5">
        <v>4.18</v>
      </c>
      <c r="G5">
        <f t="shared" si="0"/>
        <v>8.322379999999999</v>
      </c>
      <c r="I5">
        <v>4</v>
      </c>
      <c r="J5">
        <v>4.18</v>
      </c>
      <c r="K5">
        <f aca="true" t="shared" si="1" ref="K5:K12">I5*J5</f>
        <v>16.72</v>
      </c>
    </row>
    <row r="6" spans="1:11" ht="24">
      <c r="A6" s="312" t="s">
        <v>640</v>
      </c>
      <c r="B6" s="312" t="s">
        <v>716</v>
      </c>
      <c r="C6" s="311" t="s">
        <v>717</v>
      </c>
      <c r="D6" s="312" t="s">
        <v>35</v>
      </c>
      <c r="E6" s="313" t="s">
        <v>718</v>
      </c>
      <c r="G6">
        <f t="shared" si="0"/>
        <v>0</v>
      </c>
      <c r="K6">
        <f t="shared" si="1"/>
        <v>0</v>
      </c>
    </row>
    <row r="7" spans="1:11" ht="24">
      <c r="A7" s="312" t="s">
        <v>640</v>
      </c>
      <c r="B7" s="312" t="s">
        <v>719</v>
      </c>
      <c r="C7" s="311" t="s">
        <v>720</v>
      </c>
      <c r="D7" s="312" t="s">
        <v>35</v>
      </c>
      <c r="E7" s="313" t="s">
        <v>721</v>
      </c>
      <c r="G7">
        <f t="shared" si="0"/>
        <v>0</v>
      </c>
      <c r="K7">
        <f t="shared" si="1"/>
        <v>0</v>
      </c>
    </row>
    <row r="8" spans="1:11" ht="36">
      <c r="A8" s="312" t="s">
        <v>640</v>
      </c>
      <c r="B8" s="312" t="s">
        <v>722</v>
      </c>
      <c r="C8" s="311" t="s">
        <v>723</v>
      </c>
      <c r="D8" s="312" t="s">
        <v>227</v>
      </c>
      <c r="E8" s="313" t="s">
        <v>724</v>
      </c>
      <c r="G8">
        <f t="shared" si="0"/>
        <v>0</v>
      </c>
      <c r="K8">
        <f t="shared" si="1"/>
        <v>0</v>
      </c>
    </row>
    <row r="9" spans="1:11" ht="24">
      <c r="A9" s="312" t="s">
        <v>640</v>
      </c>
      <c r="B9" s="312" t="s">
        <v>725</v>
      </c>
      <c r="C9" s="311" t="s">
        <v>726</v>
      </c>
      <c r="D9" s="312" t="s">
        <v>11</v>
      </c>
      <c r="E9" s="313" t="s">
        <v>727</v>
      </c>
      <c r="F9">
        <v>0.05</v>
      </c>
      <c r="G9">
        <f t="shared" si="0"/>
        <v>1.000385</v>
      </c>
      <c r="K9">
        <f t="shared" si="1"/>
        <v>0</v>
      </c>
    </row>
    <row r="10" spans="1:11" ht="24">
      <c r="A10" s="312" t="s">
        <v>640</v>
      </c>
      <c r="B10" s="312" t="s">
        <v>728</v>
      </c>
      <c r="C10" s="311" t="s">
        <v>729</v>
      </c>
      <c r="D10" s="312" t="s">
        <v>11</v>
      </c>
      <c r="E10" s="313" t="s">
        <v>730</v>
      </c>
      <c r="F10">
        <v>11</v>
      </c>
      <c r="G10">
        <f t="shared" si="0"/>
        <v>8.8836</v>
      </c>
      <c r="K10">
        <f t="shared" si="1"/>
        <v>0</v>
      </c>
    </row>
    <row r="11" spans="1:11" ht="15">
      <c r="A11" s="312" t="s">
        <v>731</v>
      </c>
      <c r="B11" s="312" t="s">
        <v>732</v>
      </c>
      <c r="C11" s="311" t="s">
        <v>733</v>
      </c>
      <c r="D11" s="312" t="s">
        <v>641</v>
      </c>
      <c r="E11" s="313" t="s">
        <v>734</v>
      </c>
      <c r="F11">
        <v>13.85</v>
      </c>
      <c r="G11">
        <f t="shared" si="0"/>
        <v>7.546865</v>
      </c>
      <c r="I11">
        <v>5</v>
      </c>
      <c r="J11">
        <v>13.85</v>
      </c>
      <c r="K11">
        <f t="shared" si="1"/>
        <v>69.25</v>
      </c>
    </row>
    <row r="12" spans="1:11" ht="15">
      <c r="A12" s="312" t="s">
        <v>731</v>
      </c>
      <c r="B12" s="312" t="s">
        <v>735</v>
      </c>
      <c r="C12" s="311" t="s">
        <v>642</v>
      </c>
      <c r="D12" s="312" t="s">
        <v>641</v>
      </c>
      <c r="E12" s="313" t="s">
        <v>736</v>
      </c>
      <c r="F12">
        <v>8.87</v>
      </c>
      <c r="G12">
        <f t="shared" si="0"/>
        <v>1.2080939999999998</v>
      </c>
      <c r="I12">
        <v>3</v>
      </c>
      <c r="J12">
        <v>8.87</v>
      </c>
      <c r="K12">
        <f t="shared" si="1"/>
        <v>26.61</v>
      </c>
    </row>
    <row r="13" spans="7:12" ht="15">
      <c r="G13">
        <f>SUM(G2:G12)</f>
        <v>59.739316</v>
      </c>
      <c r="K13">
        <f>SUM(K4:K12)</f>
        <v>127.3</v>
      </c>
      <c r="L13">
        <f>K13*1.15</f>
        <v>146.39499999999998</v>
      </c>
    </row>
    <row r="15" spans="1:6" ht="36">
      <c r="A15" s="312" t="s">
        <v>700</v>
      </c>
      <c r="B15" s="312" t="s">
        <v>701</v>
      </c>
      <c r="C15" s="311" t="s">
        <v>738</v>
      </c>
      <c r="D15" s="312" t="s">
        <v>29</v>
      </c>
      <c r="E15" s="313" t="s">
        <v>737</v>
      </c>
      <c r="F15" s="314" t="s">
        <v>660</v>
      </c>
    </row>
    <row r="16" spans="1:7" ht="24">
      <c r="A16" s="312" t="s">
        <v>640</v>
      </c>
      <c r="B16" s="312" t="s">
        <v>710</v>
      </c>
      <c r="C16" s="311" t="s">
        <v>711</v>
      </c>
      <c r="D16" s="312" t="s">
        <v>35</v>
      </c>
      <c r="E16" s="313">
        <v>3.2</v>
      </c>
      <c r="F16" s="315">
        <v>3.68</v>
      </c>
      <c r="G16" s="315">
        <f aca="true" t="shared" si="2" ref="G16:G24">E16*F16</f>
        <v>11.776000000000002</v>
      </c>
    </row>
    <row r="17" spans="1:7" ht="24">
      <c r="A17" s="312" t="s">
        <v>640</v>
      </c>
      <c r="B17" s="312" t="s">
        <v>713</v>
      </c>
      <c r="C17" s="311" t="s">
        <v>714</v>
      </c>
      <c r="D17" s="312" t="s">
        <v>35</v>
      </c>
      <c r="E17" s="313">
        <v>3.2</v>
      </c>
      <c r="F17" s="315">
        <v>4.18</v>
      </c>
      <c r="G17" s="315">
        <f t="shared" si="2"/>
        <v>13.376</v>
      </c>
    </row>
    <row r="18" spans="1:7" ht="24">
      <c r="A18" s="312" t="s">
        <v>640</v>
      </c>
      <c r="B18" s="312" t="s">
        <v>716</v>
      </c>
      <c r="C18" s="311" t="s">
        <v>717</v>
      </c>
      <c r="D18" s="312" t="s">
        <v>35</v>
      </c>
      <c r="E18" s="313" t="s">
        <v>718</v>
      </c>
      <c r="F18" s="315">
        <v>0.15</v>
      </c>
      <c r="G18" s="315">
        <f t="shared" si="2"/>
        <v>0.375405</v>
      </c>
    </row>
    <row r="19" spans="1:7" ht="24">
      <c r="A19" s="312" t="s">
        <v>640</v>
      </c>
      <c r="B19" s="312" t="s">
        <v>719</v>
      </c>
      <c r="C19" s="311" t="s">
        <v>720</v>
      </c>
      <c r="D19" s="312" t="s">
        <v>35</v>
      </c>
      <c r="E19" s="313" t="s">
        <v>721</v>
      </c>
      <c r="F19" s="315">
        <v>2.04</v>
      </c>
      <c r="G19" s="315">
        <f t="shared" si="2"/>
        <v>1.511028</v>
      </c>
    </row>
    <row r="20" spans="1:7" ht="36">
      <c r="A20" s="312" t="s">
        <v>640</v>
      </c>
      <c r="B20" s="312" t="s">
        <v>722</v>
      </c>
      <c r="C20" s="311" t="s">
        <v>723</v>
      </c>
      <c r="D20" s="312" t="s">
        <v>227</v>
      </c>
      <c r="E20" s="313" t="s">
        <v>724</v>
      </c>
      <c r="F20" s="315">
        <v>2.73</v>
      </c>
      <c r="G20" s="315">
        <f t="shared" si="2"/>
        <v>2.8192709999999996</v>
      </c>
    </row>
    <row r="21" spans="1:7" ht="24">
      <c r="A21" s="312" t="s">
        <v>640</v>
      </c>
      <c r="B21" s="312" t="s">
        <v>725</v>
      </c>
      <c r="C21" s="311" t="s">
        <v>726</v>
      </c>
      <c r="D21" s="312" t="s">
        <v>11</v>
      </c>
      <c r="E21" s="313" t="s">
        <v>727</v>
      </c>
      <c r="F21" s="315">
        <v>0.05</v>
      </c>
      <c r="G21" s="315">
        <f t="shared" si="2"/>
        <v>1.000385</v>
      </c>
    </row>
    <row r="22" spans="1:7" ht="24">
      <c r="A22" s="312" t="s">
        <v>640</v>
      </c>
      <c r="B22" s="312" t="s">
        <v>728</v>
      </c>
      <c r="C22" s="311" t="s">
        <v>729</v>
      </c>
      <c r="D22" s="312" t="s">
        <v>11</v>
      </c>
      <c r="E22" s="313" t="s">
        <v>730</v>
      </c>
      <c r="F22" s="315">
        <v>11</v>
      </c>
      <c r="G22" s="315">
        <f t="shared" si="2"/>
        <v>8.8836</v>
      </c>
    </row>
    <row r="23" spans="1:7" ht="15">
      <c r="A23" s="312" t="s">
        <v>731</v>
      </c>
      <c r="B23" s="312" t="s">
        <v>732</v>
      </c>
      <c r="C23" s="311" t="s">
        <v>733</v>
      </c>
      <c r="D23" s="312" t="s">
        <v>641</v>
      </c>
      <c r="E23" s="313">
        <v>3</v>
      </c>
      <c r="F23" s="315">
        <v>13.85</v>
      </c>
      <c r="G23" s="315">
        <f t="shared" si="2"/>
        <v>41.55</v>
      </c>
    </row>
    <row r="24" spans="1:7" ht="15">
      <c r="A24" s="312" t="s">
        <v>731</v>
      </c>
      <c r="B24" s="312" t="s">
        <v>735</v>
      </c>
      <c r="C24" s="311" t="s">
        <v>642</v>
      </c>
      <c r="D24" s="312" t="s">
        <v>641</v>
      </c>
      <c r="E24" s="313">
        <v>2</v>
      </c>
      <c r="F24" s="315">
        <v>8.87</v>
      </c>
      <c r="G24" s="315">
        <f t="shared" si="2"/>
        <v>17.74</v>
      </c>
    </row>
    <row r="25" spans="7:10" ht="15">
      <c r="G25" s="316">
        <f>SUM(G16:G24)</f>
        <v>99.03168899999999</v>
      </c>
      <c r="H25">
        <f>G25*1.15</f>
        <v>113.88644234999998</v>
      </c>
      <c r="I25">
        <f>4.8+1.68+1.68</f>
        <v>8.16</v>
      </c>
      <c r="J25">
        <f>H25*I25</f>
        <v>929.3133695759999</v>
      </c>
    </row>
    <row r="27" spans="1:6" ht="24">
      <c r="A27" s="312" t="s">
        <v>700</v>
      </c>
      <c r="B27" s="312" t="s">
        <v>701</v>
      </c>
      <c r="C27" s="311" t="s">
        <v>739</v>
      </c>
      <c r="D27" s="312" t="s">
        <v>29</v>
      </c>
      <c r="E27" s="313" t="s">
        <v>737</v>
      </c>
      <c r="F27" s="314" t="s">
        <v>660</v>
      </c>
    </row>
    <row r="28" spans="1:7" ht="24">
      <c r="A28" s="312" t="s">
        <v>640</v>
      </c>
      <c r="B28" s="312" t="s">
        <v>710</v>
      </c>
      <c r="C28" s="311" t="s">
        <v>711</v>
      </c>
      <c r="D28" s="312" t="s">
        <v>35</v>
      </c>
      <c r="E28" s="313">
        <v>2.5</v>
      </c>
      <c r="F28" s="315">
        <v>3.68</v>
      </c>
      <c r="G28" s="315">
        <f aca="true" t="shared" si="3" ref="G28:G34">E28*F28</f>
        <v>9.200000000000001</v>
      </c>
    </row>
    <row r="29" spans="1:11" ht="24">
      <c r="A29" s="312" t="s">
        <v>640</v>
      </c>
      <c r="B29" s="312" t="s">
        <v>713</v>
      </c>
      <c r="C29" s="311" t="s">
        <v>714</v>
      </c>
      <c r="D29" s="312" t="s">
        <v>35</v>
      </c>
      <c r="E29" s="313">
        <v>2.5</v>
      </c>
      <c r="F29" s="315">
        <v>4.18</v>
      </c>
      <c r="G29" s="315">
        <f t="shared" si="3"/>
        <v>10.45</v>
      </c>
      <c r="K29">
        <f>J25+J35</f>
        <v>1159.67444676</v>
      </c>
    </row>
    <row r="30" spans="1:7" ht="36">
      <c r="A30" s="312" t="s">
        <v>640</v>
      </c>
      <c r="B30" s="312" t="s">
        <v>722</v>
      </c>
      <c r="C30" s="311" t="s">
        <v>723</v>
      </c>
      <c r="D30" s="312" t="s">
        <v>227</v>
      </c>
      <c r="E30" s="313" t="s">
        <v>724</v>
      </c>
      <c r="F30" s="315">
        <v>2.73</v>
      </c>
      <c r="G30" s="315">
        <f t="shared" si="3"/>
        <v>2.8192709999999996</v>
      </c>
    </row>
    <row r="31" spans="1:7" ht="24">
      <c r="A31" s="312" t="s">
        <v>640</v>
      </c>
      <c r="B31" s="312" t="s">
        <v>725</v>
      </c>
      <c r="C31" s="311" t="s">
        <v>726</v>
      </c>
      <c r="D31" s="312" t="s">
        <v>11</v>
      </c>
      <c r="E31" s="313" t="s">
        <v>727</v>
      </c>
      <c r="F31" s="315">
        <v>0.05</v>
      </c>
      <c r="G31" s="315">
        <f t="shared" si="3"/>
        <v>1.000385</v>
      </c>
    </row>
    <row r="32" spans="1:7" ht="24">
      <c r="A32" s="312" t="s">
        <v>640</v>
      </c>
      <c r="B32" s="312" t="s">
        <v>728</v>
      </c>
      <c r="C32" s="311" t="s">
        <v>729</v>
      </c>
      <c r="D32" s="312" t="s">
        <v>11</v>
      </c>
      <c r="E32" s="313" t="s">
        <v>730</v>
      </c>
      <c r="F32" s="315">
        <v>11</v>
      </c>
      <c r="G32" s="315">
        <f t="shared" si="3"/>
        <v>8.8836</v>
      </c>
    </row>
    <row r="33" spans="1:7" ht="15">
      <c r="A33" s="312" t="s">
        <v>731</v>
      </c>
      <c r="B33" s="312" t="s">
        <v>732</v>
      </c>
      <c r="C33" s="311" t="s">
        <v>733</v>
      </c>
      <c r="D33" s="312" t="s">
        <v>641</v>
      </c>
      <c r="E33" s="313">
        <v>1.2</v>
      </c>
      <c r="F33" s="315">
        <v>13.85</v>
      </c>
      <c r="G33" s="315">
        <f t="shared" si="3"/>
        <v>16.619999999999997</v>
      </c>
    </row>
    <row r="34" spans="1:7" ht="15">
      <c r="A34" s="312" t="s">
        <v>731</v>
      </c>
      <c r="B34" s="312" t="s">
        <v>735</v>
      </c>
      <c r="C34" s="311" t="s">
        <v>642</v>
      </c>
      <c r="D34" s="312" t="s">
        <v>641</v>
      </c>
      <c r="E34" s="313">
        <v>1.2</v>
      </c>
      <c r="F34" s="315">
        <v>8.87</v>
      </c>
      <c r="G34" s="315">
        <f t="shared" si="3"/>
        <v>10.643999999999998</v>
      </c>
    </row>
    <row r="35" spans="7:10" ht="15">
      <c r="G35" s="316">
        <f>SUM(G28:G34)</f>
        <v>59.617256</v>
      </c>
      <c r="H35">
        <f>G35*1.15</f>
        <v>68.55984439999999</v>
      </c>
      <c r="I35">
        <f>1.6*2.1</f>
        <v>3.3600000000000003</v>
      </c>
      <c r="J35">
        <f>H35*I35</f>
        <v>230.36107718399998</v>
      </c>
    </row>
    <row r="37" ht="15">
      <c r="I37">
        <f>I25+I35</f>
        <v>11.52</v>
      </c>
    </row>
  </sheetData>
  <sheetProtection/>
  <conditionalFormatting sqref="A1:E12 F1 A15:E24 A27:E34">
    <cfRule type="expression" priority="7" dxfId="6" stopIfTrue="1">
      <formula>AND($A1&lt;&gt;"COMPOSICAO",$A1&lt;&gt;"INSUMO",$A1&lt;&gt;"")</formula>
    </cfRule>
    <cfRule type="expression" priority="8" dxfId="0" stopIfTrue="1">
      <formula>AND(OR($A1="COMPOSICAO",$A1="INSUMO",$A1&lt;&gt;""),$A1&lt;&gt;"")</formula>
    </cfRule>
  </conditionalFormatting>
  <conditionalFormatting sqref="F15">
    <cfRule type="expression" priority="5" dxfId="6" stopIfTrue="1">
      <formula>AND($A15&lt;&gt;"COMPOSICAO",$A15&lt;&gt;"INSUMO",$A15&lt;&gt;"")</formula>
    </cfRule>
    <cfRule type="expression" priority="6" dxfId="0" stopIfTrue="1">
      <formula>AND(OR($A15="COMPOSICAO",$A15="INSUMO",$A15&lt;&gt;""),$A15&lt;&gt;"")</formula>
    </cfRule>
  </conditionalFormatting>
  <conditionalFormatting sqref="F27">
    <cfRule type="expression" priority="1" dxfId="6" stopIfTrue="1">
      <formula>AND($A27&lt;&gt;"COMPOSICAO",$A27&lt;&gt;"INSUMO",$A27&lt;&gt;"")</formula>
    </cfRule>
    <cfRule type="expression" priority="2" dxfId="0" stopIfTrue="1">
      <formula>AND(OR($A27="COMPOSICAO",$A27="INSUMO",$A27&lt;&gt;""),$A27&lt;&gt;"")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F23"/>
  <sheetViews>
    <sheetView zoomScalePageLayoutView="0" workbookViewId="0" topLeftCell="A1">
      <selection activeCell="F24" sqref="F24"/>
    </sheetView>
  </sheetViews>
  <sheetFormatPr defaultColWidth="9.140625" defaultRowHeight="15"/>
  <sheetData>
    <row r="2" spans="2:4" ht="15">
      <c r="B2">
        <v>3.54</v>
      </c>
      <c r="C2">
        <v>2</v>
      </c>
      <c r="D2">
        <f>B2*C2</f>
        <v>7.08</v>
      </c>
    </row>
    <row r="3" spans="2:4" ht="15">
      <c r="B3">
        <v>8.56</v>
      </c>
      <c r="C3">
        <v>2</v>
      </c>
      <c r="D3">
        <f aca="true" t="shared" si="0" ref="D3:D22">B3*C3</f>
        <v>17.12</v>
      </c>
    </row>
    <row r="4" spans="2:4" ht="15">
      <c r="B4">
        <f>2.35-0.8</f>
        <v>1.55</v>
      </c>
      <c r="C4">
        <v>2</v>
      </c>
      <c r="D4">
        <f t="shared" si="0"/>
        <v>3.1</v>
      </c>
    </row>
    <row r="5" spans="2:4" ht="15">
      <c r="B5">
        <f>3.41-0.8</f>
        <v>2.6100000000000003</v>
      </c>
      <c r="C5">
        <v>2</v>
      </c>
      <c r="D5">
        <f t="shared" si="0"/>
        <v>5.220000000000001</v>
      </c>
    </row>
    <row r="6" spans="2:4" ht="15">
      <c r="B6">
        <v>6.32</v>
      </c>
      <c r="C6">
        <v>2</v>
      </c>
      <c r="D6">
        <f t="shared" si="0"/>
        <v>12.64</v>
      </c>
    </row>
    <row r="7" spans="2:4" ht="15">
      <c r="B7">
        <v>1.73</v>
      </c>
      <c r="C7">
        <v>2</v>
      </c>
      <c r="D7">
        <f t="shared" si="0"/>
        <v>3.46</v>
      </c>
    </row>
    <row r="8" spans="2:4" ht="15">
      <c r="B8">
        <v>3.41</v>
      </c>
      <c r="C8">
        <v>2</v>
      </c>
      <c r="D8">
        <f t="shared" si="0"/>
        <v>6.82</v>
      </c>
    </row>
    <row r="9" spans="2:4" ht="15">
      <c r="B9">
        <v>3.41</v>
      </c>
      <c r="C9">
        <v>2</v>
      </c>
      <c r="D9">
        <f t="shared" si="0"/>
        <v>6.82</v>
      </c>
    </row>
    <row r="10" spans="2:4" ht="15">
      <c r="B10">
        <v>1.73</v>
      </c>
      <c r="C10">
        <v>2</v>
      </c>
      <c r="D10">
        <f t="shared" si="0"/>
        <v>3.46</v>
      </c>
    </row>
    <row r="11" spans="2:4" ht="15">
      <c r="B11">
        <v>2.94</v>
      </c>
      <c r="C11">
        <v>4</v>
      </c>
      <c r="D11">
        <f t="shared" si="0"/>
        <v>11.76</v>
      </c>
    </row>
    <row r="12" spans="2:4" ht="15">
      <c r="B12">
        <v>3.35</v>
      </c>
      <c r="C12">
        <v>4</v>
      </c>
      <c r="D12">
        <f t="shared" si="0"/>
        <v>13.4</v>
      </c>
    </row>
    <row r="13" spans="2:4" ht="15">
      <c r="B13">
        <v>2.07</v>
      </c>
      <c r="C13">
        <v>2</v>
      </c>
      <c r="D13">
        <f t="shared" si="0"/>
        <v>4.14</v>
      </c>
    </row>
    <row r="14" spans="2:4" ht="15">
      <c r="B14">
        <v>3.7</v>
      </c>
      <c r="C14">
        <v>2</v>
      </c>
      <c r="D14">
        <f t="shared" si="0"/>
        <v>7.4</v>
      </c>
    </row>
    <row r="15" spans="2:4" ht="15">
      <c r="B15">
        <v>7.59</v>
      </c>
      <c r="C15">
        <v>2</v>
      </c>
      <c r="D15">
        <f t="shared" si="0"/>
        <v>15.18</v>
      </c>
    </row>
    <row r="16" spans="2:4" ht="15">
      <c r="B16">
        <v>3.7</v>
      </c>
      <c r="C16">
        <v>6</v>
      </c>
      <c r="D16">
        <f t="shared" si="0"/>
        <v>22.200000000000003</v>
      </c>
    </row>
    <row r="17" spans="2:4" ht="15">
      <c r="B17">
        <v>2.52</v>
      </c>
      <c r="C17">
        <v>4</v>
      </c>
      <c r="D17">
        <f t="shared" si="0"/>
        <v>10.08</v>
      </c>
    </row>
    <row r="18" spans="2:4" ht="15">
      <c r="B18">
        <v>2.47</v>
      </c>
      <c r="C18">
        <v>2</v>
      </c>
      <c r="D18">
        <f t="shared" si="0"/>
        <v>4.94</v>
      </c>
    </row>
    <row r="19" spans="2:4" ht="15">
      <c r="B19">
        <v>2.97</v>
      </c>
      <c r="C19">
        <v>2</v>
      </c>
      <c r="D19">
        <f t="shared" si="0"/>
        <v>5.94</v>
      </c>
    </row>
    <row r="20" spans="2:4" ht="15">
      <c r="B20">
        <v>4.9</v>
      </c>
      <c r="C20">
        <v>2</v>
      </c>
      <c r="D20">
        <f t="shared" si="0"/>
        <v>9.8</v>
      </c>
    </row>
    <row r="21" spans="2:4" ht="15">
      <c r="B21">
        <v>5</v>
      </c>
      <c r="C21">
        <v>2</v>
      </c>
      <c r="D21">
        <f t="shared" si="0"/>
        <v>10</v>
      </c>
    </row>
    <row r="22" spans="2:4" ht="15">
      <c r="B22">
        <v>4.2</v>
      </c>
      <c r="C22">
        <v>2</v>
      </c>
      <c r="D22">
        <f t="shared" si="0"/>
        <v>8.4</v>
      </c>
    </row>
    <row r="23" spans="4:6" ht="15">
      <c r="D23">
        <f>SUM(D2:D22)</f>
        <v>188.96000000000004</v>
      </c>
      <c r="E23">
        <v>13.14</v>
      </c>
      <c r="F23">
        <f>D23*E23</f>
        <v>2482.9344000000006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11"/>
  <sheetViews>
    <sheetView zoomScale="110" zoomScaleNormal="110" zoomScalePageLayoutView="0" workbookViewId="0" topLeftCell="A106">
      <selection activeCell="J110" sqref="J110"/>
    </sheetView>
  </sheetViews>
  <sheetFormatPr defaultColWidth="9.140625" defaultRowHeight="15"/>
  <cols>
    <col min="1" max="1" width="6.7109375" style="8" customWidth="1"/>
    <col min="2" max="2" width="8.57421875" style="32" customWidth="1"/>
    <col min="3" max="3" width="5.57421875" style="8" bestFit="1" customWidth="1"/>
    <col min="4" max="4" width="36.7109375" style="9" customWidth="1"/>
    <col min="5" max="5" width="5.421875" style="8" bestFit="1" customWidth="1"/>
    <col min="6" max="6" width="9.421875" style="8" customWidth="1"/>
    <col min="7" max="7" width="10.140625" style="22" customWidth="1"/>
    <col min="8" max="8" width="11.00390625" style="8" customWidth="1"/>
    <col min="9" max="9" width="11.7109375" style="10" customWidth="1"/>
    <col min="10" max="10" width="10.7109375" style="10" customWidth="1"/>
    <col min="11" max="11" width="12.140625" style="10" customWidth="1"/>
    <col min="12" max="12" width="14.8515625" style="10" customWidth="1"/>
  </cols>
  <sheetData>
    <row r="1" spans="1:12" ht="15">
      <c r="A1" s="337" t="s">
        <v>531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9"/>
    </row>
    <row r="2" spans="1:12" ht="15">
      <c r="A2" s="340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2"/>
    </row>
    <row r="3" spans="1:12" ht="15.75" customHeight="1">
      <c r="A3" s="343" t="s">
        <v>522</v>
      </c>
      <c r="B3" s="343"/>
      <c r="C3" s="323" t="s">
        <v>523</v>
      </c>
      <c r="D3" s="324"/>
      <c r="E3" s="324"/>
      <c r="F3" s="325"/>
      <c r="G3" s="319" t="s">
        <v>524</v>
      </c>
      <c r="H3" s="320"/>
      <c r="I3" s="326" t="s">
        <v>253</v>
      </c>
      <c r="J3" s="327"/>
      <c r="K3" s="344" t="s">
        <v>526</v>
      </c>
      <c r="L3" s="344"/>
    </row>
    <row r="4" spans="1:12" ht="15">
      <c r="A4" s="345"/>
      <c r="B4" s="345"/>
      <c r="C4" s="346"/>
      <c r="D4" s="346"/>
      <c r="E4" s="317" t="s">
        <v>540</v>
      </c>
      <c r="F4" s="317"/>
      <c r="G4" s="321">
        <v>42079</v>
      </c>
      <c r="H4" s="322"/>
      <c r="I4" s="328" t="s">
        <v>544</v>
      </c>
      <c r="J4" s="329"/>
      <c r="K4" s="318"/>
      <c r="L4" s="318"/>
    </row>
    <row r="5" spans="1:12" ht="15">
      <c r="A5" s="350" t="s">
        <v>542</v>
      </c>
      <c r="B5" s="351"/>
      <c r="C5" s="390" t="s">
        <v>543</v>
      </c>
      <c r="D5" s="391"/>
      <c r="E5" s="380" t="s">
        <v>538</v>
      </c>
      <c r="F5" s="381"/>
      <c r="G5" s="392" t="s">
        <v>525</v>
      </c>
      <c r="H5" s="393"/>
      <c r="I5" s="386" t="s">
        <v>516</v>
      </c>
      <c r="J5" s="387"/>
      <c r="K5" s="388">
        <v>650936.07</v>
      </c>
      <c r="L5" s="389"/>
    </row>
    <row r="6" spans="1:12" ht="15">
      <c r="A6" s="378"/>
      <c r="B6" s="379"/>
      <c r="C6" s="379"/>
      <c r="D6" s="397"/>
      <c r="E6" s="384"/>
      <c r="F6" s="385"/>
      <c r="G6" s="394" t="s">
        <v>545</v>
      </c>
      <c r="H6" s="395"/>
      <c r="I6" s="386" t="s">
        <v>518</v>
      </c>
      <c r="J6" s="387"/>
      <c r="K6" s="388">
        <f>K211</f>
        <v>32961.1537</v>
      </c>
      <c r="L6" s="389"/>
    </row>
    <row r="7" spans="1:12" ht="15">
      <c r="A7" s="374" t="s">
        <v>530</v>
      </c>
      <c r="B7" s="375"/>
      <c r="C7" s="375"/>
      <c r="D7" s="376"/>
      <c r="E7" s="336"/>
      <c r="F7" s="336"/>
      <c r="G7" s="334" t="s">
        <v>528</v>
      </c>
      <c r="H7" s="335"/>
      <c r="I7" s="372" t="s">
        <v>519</v>
      </c>
      <c r="J7" s="373"/>
      <c r="K7" s="333">
        <f>L211</f>
        <v>88299.6868</v>
      </c>
      <c r="L7" s="333"/>
    </row>
    <row r="8" spans="1:12" ht="15">
      <c r="A8" s="377"/>
      <c r="B8" s="377"/>
      <c r="C8" s="377"/>
      <c r="D8" s="377"/>
      <c r="E8" s="382" t="s">
        <v>527</v>
      </c>
      <c r="F8" s="383"/>
      <c r="G8" s="398" t="s">
        <v>537</v>
      </c>
      <c r="H8" s="399"/>
      <c r="I8" s="372" t="s">
        <v>517</v>
      </c>
      <c r="J8" s="373"/>
      <c r="K8" s="331">
        <f>K5-K7</f>
        <v>562636.3831999999</v>
      </c>
      <c r="L8" s="332"/>
    </row>
    <row r="9" spans="1:12" ht="15">
      <c r="A9" s="23" t="s">
        <v>254</v>
      </c>
      <c r="B9" s="27"/>
      <c r="C9" s="363" t="s">
        <v>535</v>
      </c>
      <c r="D9" s="364"/>
      <c r="E9" s="361" t="s">
        <v>539</v>
      </c>
      <c r="F9" s="362"/>
      <c r="G9" s="334" t="s">
        <v>529</v>
      </c>
      <c r="H9" s="335"/>
      <c r="I9" s="372" t="s">
        <v>520</v>
      </c>
      <c r="J9" s="373"/>
      <c r="K9" s="396">
        <f>K6/K5</f>
        <v>0.05063654515258312</v>
      </c>
      <c r="L9" s="396"/>
    </row>
    <row r="10" spans="1:12" ht="15">
      <c r="A10" s="24"/>
      <c r="B10" s="28"/>
      <c r="C10" s="368"/>
      <c r="D10" s="368"/>
      <c r="E10" s="369"/>
      <c r="F10" s="369"/>
      <c r="G10" s="370">
        <v>41891</v>
      </c>
      <c r="H10" s="371"/>
      <c r="I10" s="355" t="s">
        <v>521</v>
      </c>
      <c r="J10" s="355"/>
      <c r="K10" s="330">
        <f>K7/K5</f>
        <v>0.13565032092936563</v>
      </c>
      <c r="L10" s="330"/>
    </row>
    <row r="11" spans="1:12" ht="15">
      <c r="A11" s="5"/>
      <c r="B11" s="29"/>
      <c r="C11" s="5"/>
      <c r="D11" s="6"/>
      <c r="E11" s="5"/>
      <c r="F11" s="5"/>
      <c r="G11" s="20"/>
      <c r="H11" s="5"/>
      <c r="I11" s="7"/>
      <c r="J11" s="7"/>
      <c r="K11" s="7"/>
      <c r="L11" s="7"/>
    </row>
    <row r="12" spans="1:12" s="1" customFormat="1" ht="15">
      <c r="A12" s="74" t="s">
        <v>255</v>
      </c>
      <c r="B12" s="75" t="s">
        <v>0</v>
      </c>
      <c r="C12" s="74" t="s">
        <v>1</v>
      </c>
      <c r="D12" s="76" t="s">
        <v>2</v>
      </c>
      <c r="E12" s="76" t="s">
        <v>3</v>
      </c>
      <c r="F12" s="76" t="s">
        <v>511</v>
      </c>
      <c r="G12" s="77" t="s">
        <v>511</v>
      </c>
      <c r="H12" s="76" t="s">
        <v>511</v>
      </c>
      <c r="I12" s="78" t="s">
        <v>534</v>
      </c>
      <c r="J12" s="78" t="s">
        <v>533</v>
      </c>
      <c r="K12" s="78" t="s">
        <v>457</v>
      </c>
      <c r="L12" s="78" t="s">
        <v>457</v>
      </c>
    </row>
    <row r="13" spans="1:12" s="1" customFormat="1" ht="25.5">
      <c r="A13" s="12"/>
      <c r="B13" s="30"/>
      <c r="C13" s="12"/>
      <c r="D13" s="11"/>
      <c r="E13" s="17"/>
      <c r="F13" s="17" t="s">
        <v>510</v>
      </c>
      <c r="G13" s="19" t="s">
        <v>514</v>
      </c>
      <c r="H13" s="17" t="s">
        <v>513</v>
      </c>
      <c r="I13" s="18" t="s">
        <v>532</v>
      </c>
      <c r="J13" s="18" t="s">
        <v>532</v>
      </c>
      <c r="K13" s="18" t="s">
        <v>512</v>
      </c>
      <c r="L13" s="18" t="s">
        <v>515</v>
      </c>
    </row>
    <row r="14" spans="1:12" ht="25.5">
      <c r="A14" s="13"/>
      <c r="B14" s="31"/>
      <c r="C14" s="26">
        <v>1</v>
      </c>
      <c r="D14" s="25" t="s">
        <v>4</v>
      </c>
      <c r="E14" s="13"/>
      <c r="F14" s="13"/>
      <c r="G14" s="21"/>
      <c r="H14" s="16"/>
      <c r="I14" s="14"/>
      <c r="J14" s="14"/>
      <c r="K14" s="15"/>
      <c r="L14" s="15"/>
    </row>
    <row r="15" spans="1:12" s="2" customFormat="1" ht="48">
      <c r="A15" s="33" t="s">
        <v>5</v>
      </c>
      <c r="B15" s="33" t="s">
        <v>6</v>
      </c>
      <c r="C15" s="33" t="s">
        <v>317</v>
      </c>
      <c r="D15" s="40" t="s">
        <v>218</v>
      </c>
      <c r="E15" s="33" t="s">
        <v>29</v>
      </c>
      <c r="F15" s="33" t="s">
        <v>219</v>
      </c>
      <c r="G15" s="41"/>
      <c r="H15" s="41">
        <f>G15+'1ª Medição'!H15</f>
        <v>4.5</v>
      </c>
      <c r="I15" s="42">
        <v>162.92</v>
      </c>
      <c r="J15" s="42">
        <v>211.79</v>
      </c>
      <c r="K15" s="42">
        <f>J15*G15</f>
        <v>0</v>
      </c>
      <c r="L15" s="42">
        <f>H15*J15</f>
        <v>953.055</v>
      </c>
    </row>
    <row r="16" spans="1:12" s="2" customFormat="1" ht="48">
      <c r="A16" s="33" t="s">
        <v>5</v>
      </c>
      <c r="B16" s="33" t="s">
        <v>7</v>
      </c>
      <c r="C16" s="33" t="s">
        <v>318</v>
      </c>
      <c r="D16" s="40" t="s">
        <v>220</v>
      </c>
      <c r="E16" s="33" t="s">
        <v>29</v>
      </c>
      <c r="F16" s="33" t="s">
        <v>221</v>
      </c>
      <c r="G16" s="41"/>
      <c r="H16" s="41">
        <f>G16+'1ª Medição'!H16</f>
        <v>360</v>
      </c>
      <c r="I16" s="42">
        <v>8.38</v>
      </c>
      <c r="J16" s="42">
        <f aca="true" t="shared" si="0" ref="J16:J25">ROUND(I16*1.3,2)</f>
        <v>10.89</v>
      </c>
      <c r="K16" s="42">
        <f aca="true" t="shared" si="1" ref="K16:K79">J16*G16</f>
        <v>0</v>
      </c>
      <c r="L16" s="42">
        <f aca="true" t="shared" si="2" ref="L16:L79">H16*J16</f>
        <v>3920.4</v>
      </c>
    </row>
    <row r="17" spans="1:12" s="2" customFormat="1" ht="48">
      <c r="A17" s="33" t="s">
        <v>5</v>
      </c>
      <c r="B17" s="33" t="s">
        <v>8</v>
      </c>
      <c r="C17" s="33" t="s">
        <v>319</v>
      </c>
      <c r="D17" s="40" t="s">
        <v>222</v>
      </c>
      <c r="E17" s="33" t="s">
        <v>11</v>
      </c>
      <c r="F17" s="33" t="s">
        <v>12</v>
      </c>
      <c r="G17" s="41">
        <v>1</v>
      </c>
      <c r="H17" s="41">
        <f>G17+'1ª Medição'!H17</f>
        <v>1</v>
      </c>
      <c r="I17" s="42">
        <v>1003.88</v>
      </c>
      <c r="J17" s="42">
        <f t="shared" si="0"/>
        <v>1305.04</v>
      </c>
      <c r="K17" s="42">
        <f t="shared" si="1"/>
        <v>1305.04</v>
      </c>
      <c r="L17" s="42">
        <f t="shared" si="2"/>
        <v>1305.04</v>
      </c>
    </row>
    <row r="18" spans="1:12" s="2" customFormat="1" ht="24">
      <c r="A18" s="33" t="s">
        <v>5</v>
      </c>
      <c r="B18" s="33" t="s">
        <v>9</v>
      </c>
      <c r="C18" s="33" t="s">
        <v>320</v>
      </c>
      <c r="D18" s="40" t="s">
        <v>10</v>
      </c>
      <c r="E18" s="33" t="s">
        <v>11</v>
      </c>
      <c r="F18" s="33" t="s">
        <v>12</v>
      </c>
      <c r="G18" s="41"/>
      <c r="H18" s="41">
        <f>G18+'1ª Medição'!H18</f>
        <v>0</v>
      </c>
      <c r="I18" s="42">
        <v>562.88</v>
      </c>
      <c r="J18" s="42">
        <f t="shared" si="0"/>
        <v>731.74</v>
      </c>
      <c r="K18" s="42">
        <f t="shared" si="1"/>
        <v>0</v>
      </c>
      <c r="L18" s="42">
        <f t="shared" si="2"/>
        <v>0</v>
      </c>
    </row>
    <row r="19" spans="1:12" s="2" customFormat="1" ht="24">
      <c r="A19" s="33" t="s">
        <v>5</v>
      </c>
      <c r="B19" s="33">
        <v>73658</v>
      </c>
      <c r="C19" s="33" t="s">
        <v>321</v>
      </c>
      <c r="D19" s="40" t="s">
        <v>13</v>
      </c>
      <c r="E19" s="33" t="s">
        <v>11</v>
      </c>
      <c r="F19" s="33" t="s">
        <v>12</v>
      </c>
      <c r="G19" s="41">
        <v>1</v>
      </c>
      <c r="H19" s="41">
        <f>G19+'1ª Medição'!H19</f>
        <v>1</v>
      </c>
      <c r="I19" s="42">
        <v>415.88</v>
      </c>
      <c r="J19" s="42">
        <f t="shared" si="0"/>
        <v>540.64</v>
      </c>
      <c r="K19" s="42">
        <f t="shared" si="1"/>
        <v>540.64</v>
      </c>
      <c r="L19" s="42">
        <f t="shared" si="2"/>
        <v>540.64</v>
      </c>
    </row>
    <row r="20" spans="1:12" s="2" customFormat="1" ht="15">
      <c r="A20" s="356"/>
      <c r="B20" s="356"/>
      <c r="C20" s="356"/>
      <c r="D20" s="356"/>
      <c r="E20" s="356"/>
      <c r="F20" s="33"/>
      <c r="G20" s="41"/>
      <c r="H20" s="41">
        <f>G20+'1ª Medição'!H20</f>
        <v>0</v>
      </c>
      <c r="I20" s="42"/>
      <c r="J20" s="42"/>
      <c r="K20" s="42"/>
      <c r="L20" s="42"/>
    </row>
    <row r="21" spans="1:12" s="2" customFormat="1" ht="15">
      <c r="A21" s="34"/>
      <c r="B21" s="34"/>
      <c r="C21" s="43">
        <v>2</v>
      </c>
      <c r="D21" s="44" t="s">
        <v>14</v>
      </c>
      <c r="E21" s="34"/>
      <c r="F21" s="34"/>
      <c r="G21" s="45"/>
      <c r="H21" s="41">
        <f>G21+'1ª Medição'!H21</f>
        <v>0</v>
      </c>
      <c r="I21" s="46"/>
      <c r="J21" s="46"/>
      <c r="K21" s="42"/>
      <c r="L21" s="42"/>
    </row>
    <row r="22" spans="1:12" s="2" customFormat="1" ht="24">
      <c r="A22" s="33" t="s">
        <v>5</v>
      </c>
      <c r="B22" s="33" t="s">
        <v>15</v>
      </c>
      <c r="C22" s="33" t="s">
        <v>322</v>
      </c>
      <c r="D22" s="40" t="s">
        <v>16</v>
      </c>
      <c r="E22" s="33" t="s">
        <v>17</v>
      </c>
      <c r="F22" s="33" t="s">
        <v>18</v>
      </c>
      <c r="G22" s="41"/>
      <c r="H22" s="41">
        <f>G22+'1ª Medição'!H22</f>
        <v>82.66</v>
      </c>
      <c r="I22" s="42">
        <v>18.96</v>
      </c>
      <c r="J22" s="42">
        <f t="shared" si="0"/>
        <v>24.65</v>
      </c>
      <c r="K22" s="42">
        <f t="shared" si="1"/>
        <v>0</v>
      </c>
      <c r="L22" s="42">
        <f t="shared" si="2"/>
        <v>2037.5689999999997</v>
      </c>
    </row>
    <row r="23" spans="1:12" s="2" customFormat="1" ht="24">
      <c r="A23" s="33" t="s">
        <v>5</v>
      </c>
      <c r="B23" s="33">
        <v>72920</v>
      </c>
      <c r="C23" s="33" t="s">
        <v>323</v>
      </c>
      <c r="D23" s="40" t="s">
        <v>19</v>
      </c>
      <c r="E23" s="33" t="s">
        <v>17</v>
      </c>
      <c r="F23" s="33" t="s">
        <v>20</v>
      </c>
      <c r="G23" s="41">
        <v>52.42</v>
      </c>
      <c r="H23" s="41">
        <f>G23+'1ª Medição'!H23</f>
        <v>52.42</v>
      </c>
      <c r="I23" s="42">
        <v>9.18</v>
      </c>
      <c r="J23" s="42">
        <f t="shared" si="0"/>
        <v>11.93</v>
      </c>
      <c r="K23" s="42">
        <f t="shared" si="1"/>
        <v>625.3706</v>
      </c>
      <c r="L23" s="42">
        <f t="shared" si="2"/>
        <v>625.3706</v>
      </c>
    </row>
    <row r="24" spans="1:12" s="2" customFormat="1" ht="24">
      <c r="A24" s="33" t="s">
        <v>5</v>
      </c>
      <c r="B24" s="33">
        <v>72898</v>
      </c>
      <c r="C24" s="33" t="s">
        <v>324</v>
      </c>
      <c r="D24" s="40" t="s">
        <v>21</v>
      </c>
      <c r="E24" s="33" t="s">
        <v>17</v>
      </c>
      <c r="F24" s="33" t="s">
        <v>22</v>
      </c>
      <c r="G24" s="41">
        <v>46.53</v>
      </c>
      <c r="H24" s="41">
        <f>G24+'1ª Medição'!H24</f>
        <v>46.53</v>
      </c>
      <c r="I24" s="42">
        <v>4.23</v>
      </c>
      <c r="J24" s="42">
        <v>5.49</v>
      </c>
      <c r="K24" s="42">
        <f t="shared" si="1"/>
        <v>255.4497</v>
      </c>
      <c r="L24" s="42">
        <f t="shared" si="2"/>
        <v>255.4497</v>
      </c>
    </row>
    <row r="25" spans="1:12" s="2" customFormat="1" ht="36">
      <c r="A25" s="33" t="s">
        <v>5</v>
      </c>
      <c r="B25" s="33">
        <v>72900</v>
      </c>
      <c r="C25" s="33" t="s">
        <v>325</v>
      </c>
      <c r="D25" s="40" t="s">
        <v>23</v>
      </c>
      <c r="E25" s="33" t="s">
        <v>17</v>
      </c>
      <c r="F25" s="33" t="s">
        <v>22</v>
      </c>
      <c r="G25" s="41">
        <v>46.53</v>
      </c>
      <c r="H25" s="41">
        <f>G25+'1ª Medição'!H25</f>
        <v>46.53</v>
      </c>
      <c r="I25" s="42">
        <v>2.27</v>
      </c>
      <c r="J25" s="42">
        <f t="shared" si="0"/>
        <v>2.95</v>
      </c>
      <c r="K25" s="42">
        <f t="shared" si="1"/>
        <v>137.26350000000002</v>
      </c>
      <c r="L25" s="42">
        <f t="shared" si="2"/>
        <v>137.26350000000002</v>
      </c>
    </row>
    <row r="26" spans="1:12" s="2" customFormat="1" ht="15" customHeight="1">
      <c r="A26" s="357"/>
      <c r="B26" s="358"/>
      <c r="C26" s="358"/>
      <c r="D26" s="358"/>
      <c r="E26" s="359"/>
      <c r="F26" s="33"/>
      <c r="G26" s="41"/>
      <c r="H26" s="41">
        <f>G26+'1ª Medição'!H26</f>
        <v>0</v>
      </c>
      <c r="I26" s="42"/>
      <c r="J26" s="42"/>
      <c r="K26" s="42"/>
      <c r="L26" s="42"/>
    </row>
    <row r="27" spans="1:12" s="2" customFormat="1" ht="15">
      <c r="A27" s="34"/>
      <c r="B27" s="34"/>
      <c r="C27" s="73">
        <v>3</v>
      </c>
      <c r="D27" s="72" t="s">
        <v>24</v>
      </c>
      <c r="E27" s="34"/>
      <c r="F27" s="34"/>
      <c r="G27" s="45"/>
      <c r="H27" s="41">
        <f>G27+'1ª Medição'!H27</f>
        <v>0</v>
      </c>
      <c r="I27" s="46"/>
      <c r="J27" s="46"/>
      <c r="K27" s="42"/>
      <c r="L27" s="42"/>
    </row>
    <row r="28" spans="1:12" s="2" customFormat="1" ht="36">
      <c r="A28" s="33" t="s">
        <v>5</v>
      </c>
      <c r="B28" s="33" t="s">
        <v>25</v>
      </c>
      <c r="C28" s="33" t="s">
        <v>326</v>
      </c>
      <c r="D28" s="40" t="s">
        <v>26</v>
      </c>
      <c r="E28" s="33" t="s">
        <v>29</v>
      </c>
      <c r="F28" s="33" t="s">
        <v>30</v>
      </c>
      <c r="G28" s="41"/>
      <c r="H28" s="41">
        <f>G28+'1ª Medição'!H28</f>
        <v>0</v>
      </c>
      <c r="I28" s="42">
        <v>55.36</v>
      </c>
      <c r="J28" s="42">
        <f>ROUND(I28*1.3,2)</f>
        <v>71.97</v>
      </c>
      <c r="K28" s="42">
        <f t="shared" si="1"/>
        <v>0</v>
      </c>
      <c r="L28" s="42">
        <f t="shared" si="2"/>
        <v>0</v>
      </c>
    </row>
    <row r="29" spans="1:12" s="2" customFormat="1" ht="24">
      <c r="A29" s="33" t="s">
        <v>5</v>
      </c>
      <c r="B29" s="33" t="s">
        <v>27</v>
      </c>
      <c r="C29" s="33" t="s">
        <v>327</v>
      </c>
      <c r="D29" s="40" t="s">
        <v>28</v>
      </c>
      <c r="E29" s="33" t="s">
        <v>29</v>
      </c>
      <c r="F29" s="33" t="s">
        <v>30</v>
      </c>
      <c r="G29" s="41"/>
      <c r="H29" s="41">
        <f>G29+'1ª Medição'!H29</f>
        <v>0</v>
      </c>
      <c r="I29" s="42">
        <v>32.58</v>
      </c>
      <c r="J29" s="42">
        <v>42.36</v>
      </c>
      <c r="K29" s="42">
        <f t="shared" si="1"/>
        <v>0</v>
      </c>
      <c r="L29" s="42">
        <f t="shared" si="2"/>
        <v>0</v>
      </c>
    </row>
    <row r="30" spans="1:12" s="3" customFormat="1" ht="24">
      <c r="A30" s="33" t="s">
        <v>31</v>
      </c>
      <c r="B30" s="33">
        <v>91</v>
      </c>
      <c r="C30" s="33" t="s">
        <v>328</v>
      </c>
      <c r="D30" s="40" t="s">
        <v>32</v>
      </c>
      <c r="E30" s="33" t="s">
        <v>29</v>
      </c>
      <c r="F30" s="33" t="s">
        <v>33</v>
      </c>
      <c r="G30" s="41"/>
      <c r="H30" s="41">
        <f>G30+'1ª Medição'!H30</f>
        <v>0</v>
      </c>
      <c r="I30" s="42">
        <v>113.92</v>
      </c>
      <c r="J30" s="42">
        <v>148.09</v>
      </c>
      <c r="K30" s="42">
        <f t="shared" si="1"/>
        <v>0</v>
      </c>
      <c r="L30" s="42">
        <f t="shared" si="2"/>
        <v>0</v>
      </c>
    </row>
    <row r="31" spans="1:12" s="2" customFormat="1" ht="48">
      <c r="A31" s="33" t="s">
        <v>5</v>
      </c>
      <c r="B31" s="33">
        <v>6058</v>
      </c>
      <c r="C31" s="33" t="s">
        <v>329</v>
      </c>
      <c r="D31" s="40" t="s">
        <v>223</v>
      </c>
      <c r="E31" s="33" t="s">
        <v>35</v>
      </c>
      <c r="F31" s="33" t="s">
        <v>224</v>
      </c>
      <c r="G31" s="41"/>
      <c r="H31" s="41">
        <f>G31+'1ª Medição'!H31</f>
        <v>0</v>
      </c>
      <c r="I31" s="42">
        <v>17.27</v>
      </c>
      <c r="J31" s="42">
        <f>ROUND(I31*1.3,2)</f>
        <v>22.45</v>
      </c>
      <c r="K31" s="42">
        <f t="shared" si="1"/>
        <v>0</v>
      </c>
      <c r="L31" s="42">
        <f t="shared" si="2"/>
        <v>0</v>
      </c>
    </row>
    <row r="32" spans="1:12" s="2" customFormat="1" ht="15">
      <c r="A32" s="33" t="s">
        <v>5</v>
      </c>
      <c r="B32" s="33">
        <v>72105</v>
      </c>
      <c r="C32" s="33" t="s">
        <v>330</v>
      </c>
      <c r="D32" s="40" t="s">
        <v>34</v>
      </c>
      <c r="E32" s="33" t="s">
        <v>35</v>
      </c>
      <c r="F32" s="33" t="s">
        <v>36</v>
      </c>
      <c r="G32" s="41"/>
      <c r="H32" s="41">
        <f>G32+'1ª Medição'!H32</f>
        <v>0</v>
      </c>
      <c r="I32" s="42">
        <v>30.13</v>
      </c>
      <c r="J32" s="42">
        <f>ROUND(I32*1.3,2)</f>
        <v>39.17</v>
      </c>
      <c r="K32" s="42">
        <f t="shared" si="1"/>
        <v>0</v>
      </c>
      <c r="L32" s="42">
        <f t="shared" si="2"/>
        <v>0</v>
      </c>
    </row>
    <row r="33" spans="1:12" s="2" customFormat="1" ht="24">
      <c r="A33" s="33" t="s">
        <v>5</v>
      </c>
      <c r="B33" s="33">
        <v>72107</v>
      </c>
      <c r="C33" s="33" t="s">
        <v>331</v>
      </c>
      <c r="D33" s="40" t="s">
        <v>37</v>
      </c>
      <c r="E33" s="33" t="s">
        <v>35</v>
      </c>
      <c r="F33" s="33" t="s">
        <v>38</v>
      </c>
      <c r="G33" s="41"/>
      <c r="H33" s="41">
        <f>G33+'1ª Medição'!H33</f>
        <v>0</v>
      </c>
      <c r="I33" s="42">
        <v>24.74</v>
      </c>
      <c r="J33" s="42">
        <v>32.17</v>
      </c>
      <c r="K33" s="42">
        <f t="shared" si="1"/>
        <v>0</v>
      </c>
      <c r="L33" s="42">
        <f t="shared" si="2"/>
        <v>0</v>
      </c>
    </row>
    <row r="34" spans="1:12" s="2" customFormat="1" ht="15">
      <c r="A34" s="356"/>
      <c r="B34" s="356"/>
      <c r="C34" s="356"/>
      <c r="D34" s="356"/>
      <c r="E34" s="356"/>
      <c r="F34" s="33"/>
      <c r="G34" s="41"/>
      <c r="H34" s="41">
        <f>G34+'1ª Medição'!H34</f>
        <v>0</v>
      </c>
      <c r="I34" s="42"/>
      <c r="J34" s="42"/>
      <c r="K34" s="42"/>
      <c r="L34" s="42"/>
    </row>
    <row r="35" spans="1:12" s="2" customFormat="1" ht="15">
      <c r="A35" s="34"/>
      <c r="B35" s="34"/>
      <c r="C35" s="43">
        <v>4</v>
      </c>
      <c r="D35" s="44" t="s">
        <v>39</v>
      </c>
      <c r="E35" s="34"/>
      <c r="F35" s="34"/>
      <c r="G35" s="45"/>
      <c r="H35" s="41">
        <f>G35+'1ª Medição'!H35</f>
        <v>0</v>
      </c>
      <c r="I35" s="46"/>
      <c r="J35" s="46"/>
      <c r="K35" s="42"/>
      <c r="L35" s="42"/>
    </row>
    <row r="36" spans="1:12" s="2" customFormat="1" ht="15">
      <c r="A36" s="33"/>
      <c r="B36" s="33"/>
      <c r="C36" s="33"/>
      <c r="D36" s="48" t="s">
        <v>40</v>
      </c>
      <c r="E36" s="33"/>
      <c r="F36" s="33"/>
      <c r="G36" s="41"/>
      <c r="H36" s="41">
        <f>G36+'1ª Medição'!H36</f>
        <v>0</v>
      </c>
      <c r="I36" s="42"/>
      <c r="J36" s="42"/>
      <c r="K36" s="42"/>
      <c r="L36" s="42"/>
    </row>
    <row r="37" spans="1:12" s="2" customFormat="1" ht="36">
      <c r="A37" s="33" t="s">
        <v>5</v>
      </c>
      <c r="B37" s="33" t="s">
        <v>41</v>
      </c>
      <c r="C37" s="33" t="s">
        <v>332</v>
      </c>
      <c r="D37" s="40" t="s">
        <v>225</v>
      </c>
      <c r="E37" s="33" t="s">
        <v>35</v>
      </c>
      <c r="F37" s="33" t="s">
        <v>226</v>
      </c>
      <c r="G37" s="41"/>
      <c r="H37" s="41">
        <f>G37+'1ª Medição'!H37</f>
        <v>332</v>
      </c>
      <c r="I37" s="42">
        <v>40.89</v>
      </c>
      <c r="J37" s="42">
        <f>ROUND(I37*1.3,2)</f>
        <v>53.16</v>
      </c>
      <c r="K37" s="42">
        <f t="shared" si="1"/>
        <v>0</v>
      </c>
      <c r="L37" s="42">
        <f t="shared" si="2"/>
        <v>17649.12</v>
      </c>
    </row>
    <row r="38" spans="1:12" s="2" customFormat="1" ht="48">
      <c r="A38" s="33" t="s">
        <v>5</v>
      </c>
      <c r="B38" s="33" t="s">
        <v>42</v>
      </c>
      <c r="C38" s="33" t="s">
        <v>333</v>
      </c>
      <c r="D38" s="40" t="s">
        <v>217</v>
      </c>
      <c r="E38" s="33" t="s">
        <v>227</v>
      </c>
      <c r="F38" s="33" t="s">
        <v>228</v>
      </c>
      <c r="G38" s="41"/>
      <c r="H38" s="41">
        <f>G38+'1ª Medição'!H38</f>
        <v>166</v>
      </c>
      <c r="I38" s="42">
        <v>6.84</v>
      </c>
      <c r="J38" s="42">
        <f aca="true" t="shared" si="3" ref="J38:J43">ROUND(I38*1.3,2)</f>
        <v>8.89</v>
      </c>
      <c r="K38" s="42">
        <f t="shared" si="1"/>
        <v>0</v>
      </c>
      <c r="L38" s="42">
        <f t="shared" si="2"/>
        <v>1475.74</v>
      </c>
    </row>
    <row r="39" spans="1:12" s="2" customFormat="1" ht="24">
      <c r="A39" s="33" t="s">
        <v>5</v>
      </c>
      <c r="B39" s="33" t="s">
        <v>43</v>
      </c>
      <c r="C39" s="33" t="s">
        <v>334</v>
      </c>
      <c r="D39" s="40" t="s">
        <v>44</v>
      </c>
      <c r="E39" s="33" t="s">
        <v>17</v>
      </c>
      <c r="F39" s="33" t="s">
        <v>45</v>
      </c>
      <c r="G39" s="41"/>
      <c r="H39" s="41">
        <f>G39+'1ª Medição'!H39</f>
        <v>1.92</v>
      </c>
      <c r="I39" s="42">
        <v>64.92</v>
      </c>
      <c r="J39" s="42">
        <v>84.39</v>
      </c>
      <c r="K39" s="42">
        <f t="shared" si="1"/>
        <v>0</v>
      </c>
      <c r="L39" s="42">
        <f t="shared" si="2"/>
        <v>162.0288</v>
      </c>
    </row>
    <row r="40" spans="1:12" s="2" customFormat="1" ht="24">
      <c r="A40" s="33" t="s">
        <v>5</v>
      </c>
      <c r="B40" s="33" t="s">
        <v>46</v>
      </c>
      <c r="C40" s="33" t="s">
        <v>335</v>
      </c>
      <c r="D40" s="40" t="s">
        <v>47</v>
      </c>
      <c r="E40" s="33" t="s">
        <v>29</v>
      </c>
      <c r="F40" s="33"/>
      <c r="G40" s="41"/>
      <c r="H40" s="41">
        <f>G40+'1ª Medição'!H40</f>
        <v>0</v>
      </c>
      <c r="I40" s="42">
        <v>18.22</v>
      </c>
      <c r="J40" s="42">
        <f t="shared" si="3"/>
        <v>23.69</v>
      </c>
      <c r="K40" s="42">
        <f t="shared" si="1"/>
        <v>0</v>
      </c>
      <c r="L40" s="42">
        <f t="shared" si="2"/>
        <v>0</v>
      </c>
    </row>
    <row r="41" spans="1:12" s="2" customFormat="1" ht="48">
      <c r="A41" s="33" t="s">
        <v>5</v>
      </c>
      <c r="B41" s="33" t="s">
        <v>42</v>
      </c>
      <c r="C41" s="33" t="s">
        <v>336</v>
      </c>
      <c r="D41" s="49" t="s">
        <v>217</v>
      </c>
      <c r="E41" s="33" t="s">
        <v>227</v>
      </c>
      <c r="F41" s="33" t="s">
        <v>229</v>
      </c>
      <c r="G41" s="41"/>
      <c r="H41" s="41">
        <f>G41+'1ª Medição'!H41</f>
        <v>1225.2</v>
      </c>
      <c r="I41" s="42">
        <v>6.84</v>
      </c>
      <c r="J41" s="42">
        <f t="shared" si="3"/>
        <v>8.89</v>
      </c>
      <c r="K41" s="42">
        <f t="shared" si="1"/>
        <v>0</v>
      </c>
      <c r="L41" s="42">
        <f t="shared" si="2"/>
        <v>10892.028</v>
      </c>
    </row>
    <row r="42" spans="1:12" s="2" customFormat="1" ht="48">
      <c r="A42" s="33" t="s">
        <v>5</v>
      </c>
      <c r="B42" s="33" t="s">
        <v>48</v>
      </c>
      <c r="C42" s="33" t="s">
        <v>337</v>
      </c>
      <c r="D42" s="40" t="s">
        <v>230</v>
      </c>
      <c r="E42" s="33" t="s">
        <v>227</v>
      </c>
      <c r="F42" s="33" t="s">
        <v>231</v>
      </c>
      <c r="G42" s="41"/>
      <c r="H42" s="41">
        <f>G42+'1ª Medição'!H42</f>
        <v>500.43</v>
      </c>
      <c r="I42" s="42">
        <v>6.84</v>
      </c>
      <c r="J42" s="42">
        <f t="shared" si="3"/>
        <v>8.89</v>
      </c>
      <c r="K42" s="42">
        <f t="shared" si="1"/>
        <v>0</v>
      </c>
      <c r="L42" s="42">
        <f t="shared" si="2"/>
        <v>4448.822700000001</v>
      </c>
    </row>
    <row r="43" spans="1:12" s="2" customFormat="1" ht="48">
      <c r="A43" s="33" t="s">
        <v>5</v>
      </c>
      <c r="B43" s="33" t="s">
        <v>49</v>
      </c>
      <c r="C43" s="33" t="s">
        <v>338</v>
      </c>
      <c r="D43" s="40" t="s">
        <v>232</v>
      </c>
      <c r="E43" s="33" t="s">
        <v>17</v>
      </c>
      <c r="F43" s="33" t="s">
        <v>233</v>
      </c>
      <c r="G43" s="41"/>
      <c r="H43" s="41">
        <f>G43+'1ª Medição'!H43</f>
        <v>28.32</v>
      </c>
      <c r="I43" s="42">
        <v>374.83</v>
      </c>
      <c r="J43" s="42">
        <f t="shared" si="3"/>
        <v>487.28</v>
      </c>
      <c r="K43" s="42">
        <f t="shared" si="1"/>
        <v>0</v>
      </c>
      <c r="L43" s="42">
        <f t="shared" si="2"/>
        <v>13799.7696</v>
      </c>
    </row>
    <row r="44" spans="1:12" s="2" customFormat="1" ht="15" customHeight="1">
      <c r="A44" s="360"/>
      <c r="B44" s="360"/>
      <c r="C44" s="360"/>
      <c r="D44" s="360"/>
      <c r="E44" s="360"/>
      <c r="F44" s="360"/>
      <c r="G44" s="50"/>
      <c r="H44" s="41">
        <f>G44+'1ª Medição'!H44</f>
        <v>0</v>
      </c>
      <c r="I44" s="42"/>
      <c r="J44" s="42"/>
      <c r="K44" s="42"/>
      <c r="L44" s="42"/>
    </row>
    <row r="45" spans="1:12" s="2" customFormat="1" ht="15" customHeight="1">
      <c r="A45" s="357" t="s">
        <v>50</v>
      </c>
      <c r="B45" s="358"/>
      <c r="C45" s="358"/>
      <c r="D45" s="358"/>
      <c r="E45" s="358"/>
      <c r="F45" s="359"/>
      <c r="G45" s="51"/>
      <c r="H45" s="41">
        <f>G45+'1ª Medição'!H45</f>
        <v>0</v>
      </c>
      <c r="I45" s="42"/>
      <c r="J45" s="42"/>
      <c r="K45" s="42"/>
      <c r="L45" s="42"/>
    </row>
    <row r="46" spans="1:12" s="2" customFormat="1" ht="84">
      <c r="A46" s="33" t="s">
        <v>5</v>
      </c>
      <c r="B46" s="33">
        <v>23737</v>
      </c>
      <c r="C46" s="33" t="s">
        <v>339</v>
      </c>
      <c r="D46" s="40" t="s">
        <v>234</v>
      </c>
      <c r="E46" s="33" t="s">
        <v>29</v>
      </c>
      <c r="F46" s="33" t="s">
        <v>235</v>
      </c>
      <c r="G46" s="41"/>
      <c r="H46" s="41">
        <f>G46+'1ª Medição'!H46</f>
        <v>0</v>
      </c>
      <c r="I46" s="42">
        <v>30.62</v>
      </c>
      <c r="J46" s="42">
        <f aca="true" t="shared" si="4" ref="J46:J51">ROUND(I46*1.3,2)</f>
        <v>39.81</v>
      </c>
      <c r="K46" s="42">
        <f t="shared" si="1"/>
        <v>0</v>
      </c>
      <c r="L46" s="42">
        <f t="shared" si="2"/>
        <v>0</v>
      </c>
    </row>
    <row r="47" spans="1:12" s="2" customFormat="1" ht="48">
      <c r="A47" s="33" t="s">
        <v>5</v>
      </c>
      <c r="B47" s="33" t="s">
        <v>42</v>
      </c>
      <c r="C47" s="33" t="s">
        <v>340</v>
      </c>
      <c r="D47" s="40" t="s">
        <v>217</v>
      </c>
      <c r="E47" s="33" t="s">
        <v>227</v>
      </c>
      <c r="F47" s="33" t="s">
        <v>236</v>
      </c>
      <c r="G47" s="41"/>
      <c r="H47" s="41">
        <f>G47+'1ª Medição'!H47</f>
        <v>0</v>
      </c>
      <c r="I47" s="42">
        <v>6.84</v>
      </c>
      <c r="J47" s="42">
        <f t="shared" si="4"/>
        <v>8.89</v>
      </c>
      <c r="K47" s="42">
        <f t="shared" si="1"/>
        <v>0</v>
      </c>
      <c r="L47" s="42">
        <f t="shared" si="2"/>
        <v>0</v>
      </c>
    </row>
    <row r="48" spans="1:12" s="2" customFormat="1" ht="48">
      <c r="A48" s="33" t="s">
        <v>5</v>
      </c>
      <c r="B48" s="33" t="s">
        <v>48</v>
      </c>
      <c r="C48" s="33" t="s">
        <v>341</v>
      </c>
      <c r="D48" s="40" t="s">
        <v>230</v>
      </c>
      <c r="E48" s="33" t="s">
        <v>227</v>
      </c>
      <c r="F48" s="33" t="s">
        <v>237</v>
      </c>
      <c r="G48" s="41"/>
      <c r="H48" s="41">
        <f>G48+'1ª Medição'!H48</f>
        <v>0</v>
      </c>
      <c r="I48" s="42">
        <v>6.84</v>
      </c>
      <c r="J48" s="42">
        <f t="shared" si="4"/>
        <v>8.89</v>
      </c>
      <c r="K48" s="42">
        <f t="shared" si="1"/>
        <v>0</v>
      </c>
      <c r="L48" s="42">
        <f t="shared" si="2"/>
        <v>0</v>
      </c>
    </row>
    <row r="49" spans="1:12" s="2" customFormat="1" ht="48">
      <c r="A49" s="33" t="s">
        <v>5</v>
      </c>
      <c r="B49" s="33" t="s">
        <v>49</v>
      </c>
      <c r="C49" s="33" t="s">
        <v>342</v>
      </c>
      <c r="D49" s="40" t="s">
        <v>232</v>
      </c>
      <c r="E49" s="33" t="s">
        <v>17</v>
      </c>
      <c r="F49" s="33" t="s">
        <v>238</v>
      </c>
      <c r="G49" s="41"/>
      <c r="H49" s="41">
        <f>G49+'1ª Medição'!H49</f>
        <v>0</v>
      </c>
      <c r="I49" s="42">
        <v>374.83</v>
      </c>
      <c r="J49" s="42">
        <f t="shared" si="4"/>
        <v>487.28</v>
      </c>
      <c r="K49" s="42">
        <f t="shared" si="1"/>
        <v>0</v>
      </c>
      <c r="L49" s="42">
        <f t="shared" si="2"/>
        <v>0</v>
      </c>
    </row>
    <row r="50" spans="1:12" s="4" customFormat="1" ht="48">
      <c r="A50" s="33" t="s">
        <v>460</v>
      </c>
      <c r="B50" s="33" t="s">
        <v>459</v>
      </c>
      <c r="C50" s="33" t="s">
        <v>343</v>
      </c>
      <c r="D50" s="40" t="s">
        <v>239</v>
      </c>
      <c r="E50" s="33" t="s">
        <v>29</v>
      </c>
      <c r="F50" s="33" t="s">
        <v>240</v>
      </c>
      <c r="G50" s="41"/>
      <c r="H50" s="41">
        <f>G50+'1ª Medição'!H50</f>
        <v>0</v>
      </c>
      <c r="I50" s="42">
        <v>49.63</v>
      </c>
      <c r="J50" s="42">
        <f t="shared" si="4"/>
        <v>64.52</v>
      </c>
      <c r="K50" s="42">
        <f t="shared" si="1"/>
        <v>0</v>
      </c>
      <c r="L50" s="42">
        <f t="shared" si="2"/>
        <v>0</v>
      </c>
    </row>
    <row r="51" spans="1:12" s="2" customFormat="1" ht="60">
      <c r="A51" s="35" t="s">
        <v>5</v>
      </c>
      <c r="B51" s="35" t="s">
        <v>51</v>
      </c>
      <c r="C51" s="33" t="s">
        <v>344</v>
      </c>
      <c r="D51" s="40" t="s">
        <v>241</v>
      </c>
      <c r="E51" s="33" t="s">
        <v>35</v>
      </c>
      <c r="F51" s="33" t="s">
        <v>242</v>
      </c>
      <c r="G51" s="41"/>
      <c r="H51" s="41">
        <f>G51+'1ª Medição'!H51</f>
        <v>0</v>
      </c>
      <c r="I51" s="42">
        <v>14.23</v>
      </c>
      <c r="J51" s="42">
        <f t="shared" si="4"/>
        <v>18.5</v>
      </c>
      <c r="K51" s="42">
        <f t="shared" si="1"/>
        <v>0</v>
      </c>
      <c r="L51" s="42">
        <f t="shared" si="2"/>
        <v>0</v>
      </c>
    </row>
    <row r="52" spans="1:12" s="2" customFormat="1" ht="15">
      <c r="A52" s="35"/>
      <c r="B52" s="35"/>
      <c r="C52" s="33"/>
      <c r="D52" s="40" t="s">
        <v>489</v>
      </c>
      <c r="E52" s="33"/>
      <c r="F52" s="33"/>
      <c r="G52" s="41"/>
      <c r="H52" s="41">
        <f>G52+'1ª Medição'!H52</f>
        <v>0</v>
      </c>
      <c r="I52" s="42"/>
      <c r="J52" s="42"/>
      <c r="K52" s="42"/>
      <c r="L52" s="42"/>
    </row>
    <row r="53" spans="1:12" s="2" customFormat="1" ht="15">
      <c r="A53" s="365"/>
      <c r="B53" s="366"/>
      <c r="C53" s="366"/>
      <c r="D53" s="366"/>
      <c r="E53" s="366"/>
      <c r="F53" s="366"/>
      <c r="G53" s="52"/>
      <c r="H53" s="41">
        <f>G53+'1ª Medição'!H53</f>
        <v>0</v>
      </c>
      <c r="I53" s="42"/>
      <c r="J53" s="42"/>
      <c r="K53" s="42"/>
      <c r="L53" s="42"/>
    </row>
    <row r="54" spans="1:12" s="2" customFormat="1" ht="15">
      <c r="A54" s="36"/>
      <c r="B54" s="36"/>
      <c r="C54" s="53">
        <v>5</v>
      </c>
      <c r="D54" s="44" t="s">
        <v>52</v>
      </c>
      <c r="E54" s="34"/>
      <c r="F54" s="34"/>
      <c r="G54" s="45"/>
      <c r="H54" s="41">
        <f>G54+'1ª Medição'!H54</f>
        <v>0</v>
      </c>
      <c r="I54" s="46"/>
      <c r="J54" s="46"/>
      <c r="K54" s="42"/>
      <c r="L54" s="42"/>
    </row>
    <row r="55" spans="1:12" s="2" customFormat="1" ht="60">
      <c r="A55" s="35" t="s">
        <v>5</v>
      </c>
      <c r="B55" s="35" t="s">
        <v>53</v>
      </c>
      <c r="C55" s="35" t="s">
        <v>345</v>
      </c>
      <c r="D55" s="40" t="s">
        <v>243</v>
      </c>
      <c r="E55" s="33" t="s">
        <v>29</v>
      </c>
      <c r="F55" s="33" t="s">
        <v>244</v>
      </c>
      <c r="G55" s="41">
        <v>831.19</v>
      </c>
      <c r="H55" s="41">
        <f>G55+'1ª Medição'!H55</f>
        <v>831.19</v>
      </c>
      <c r="I55" s="42">
        <v>27.85</v>
      </c>
      <c r="J55" s="42">
        <f>ROUND(I55*1.3,2)</f>
        <v>36.21</v>
      </c>
      <c r="K55" s="42">
        <f t="shared" si="1"/>
        <v>30097.389900000002</v>
      </c>
      <c r="L55" s="42">
        <f t="shared" si="2"/>
        <v>30097.389900000002</v>
      </c>
    </row>
    <row r="56" spans="1:12" s="2" customFormat="1" ht="15">
      <c r="A56" s="360" t="s">
        <v>54</v>
      </c>
      <c r="B56" s="360"/>
      <c r="C56" s="360"/>
      <c r="D56" s="360"/>
      <c r="E56" s="360"/>
      <c r="F56" s="360"/>
      <c r="G56" s="54"/>
      <c r="H56" s="41">
        <f>G56+'1ª Medição'!H56</f>
        <v>0</v>
      </c>
      <c r="I56" s="42"/>
      <c r="J56" s="42"/>
      <c r="K56" s="42"/>
      <c r="L56" s="42"/>
    </row>
    <row r="57" spans="1:12" s="2" customFormat="1" ht="15">
      <c r="A57" s="367"/>
      <c r="B57" s="367"/>
      <c r="C57" s="367"/>
      <c r="D57" s="367"/>
      <c r="E57" s="367"/>
      <c r="F57" s="367"/>
      <c r="G57" s="55"/>
      <c r="H57" s="41">
        <f>G57+'1ª Medição'!H57</f>
        <v>0</v>
      </c>
      <c r="I57" s="42"/>
      <c r="J57" s="42"/>
      <c r="K57" s="42"/>
      <c r="L57" s="42"/>
    </row>
    <row r="58" spans="1:12" s="2" customFormat="1" ht="15">
      <c r="A58" s="56"/>
      <c r="B58" s="36"/>
      <c r="C58" s="53">
        <v>6</v>
      </c>
      <c r="D58" s="44" t="s">
        <v>55</v>
      </c>
      <c r="E58" s="34"/>
      <c r="F58" s="34"/>
      <c r="G58" s="45"/>
      <c r="H58" s="41">
        <f>G58+'1ª Medição'!H58</f>
        <v>0</v>
      </c>
      <c r="I58" s="46"/>
      <c r="J58" s="46"/>
      <c r="K58" s="42"/>
      <c r="L58" s="42"/>
    </row>
    <row r="59" spans="1:12" s="2" customFormat="1" ht="24">
      <c r="A59" s="35" t="s">
        <v>5</v>
      </c>
      <c r="B59" s="35" t="s">
        <v>56</v>
      </c>
      <c r="C59" s="35" t="s">
        <v>346</v>
      </c>
      <c r="D59" s="40" t="s">
        <v>57</v>
      </c>
      <c r="E59" s="33" t="s">
        <v>29</v>
      </c>
      <c r="F59" s="33"/>
      <c r="G59" s="41"/>
      <c r="H59" s="41">
        <f>G59+'1ª Medição'!H59</f>
        <v>0</v>
      </c>
      <c r="I59" s="42">
        <v>5.15</v>
      </c>
      <c r="J59" s="42">
        <f>ROUND(I59*1.3,2)</f>
        <v>6.7</v>
      </c>
      <c r="K59" s="42">
        <f t="shared" si="1"/>
        <v>0</v>
      </c>
      <c r="L59" s="42">
        <f t="shared" si="2"/>
        <v>0</v>
      </c>
    </row>
    <row r="60" spans="1:12" s="2" customFormat="1" ht="24">
      <c r="A60" s="35" t="s">
        <v>5</v>
      </c>
      <c r="B60" s="35">
        <v>24758</v>
      </c>
      <c r="C60" s="35" t="s">
        <v>347</v>
      </c>
      <c r="D60" s="40" t="s">
        <v>58</v>
      </c>
      <c r="E60" s="33" t="s">
        <v>29</v>
      </c>
      <c r="F60" s="33"/>
      <c r="G60" s="41"/>
      <c r="H60" s="41">
        <f>G60+'1ª Medição'!H60</f>
        <v>0</v>
      </c>
      <c r="I60" s="42">
        <v>46.69</v>
      </c>
      <c r="J60" s="42"/>
      <c r="K60" s="42">
        <f t="shared" si="1"/>
        <v>0</v>
      </c>
      <c r="L60" s="42">
        <f t="shared" si="2"/>
        <v>0</v>
      </c>
    </row>
    <row r="61" spans="1:12" s="2" customFormat="1" ht="48">
      <c r="A61" s="35" t="s">
        <v>5</v>
      </c>
      <c r="B61" s="35">
        <v>23711</v>
      </c>
      <c r="C61" s="35" t="s">
        <v>348</v>
      </c>
      <c r="D61" s="40" t="s">
        <v>245</v>
      </c>
      <c r="E61" s="33" t="s">
        <v>29</v>
      </c>
      <c r="F61" s="33"/>
      <c r="G61" s="41"/>
      <c r="H61" s="41">
        <f>G61+'1ª Medição'!H61</f>
        <v>0</v>
      </c>
      <c r="I61" s="42">
        <v>23.62</v>
      </c>
      <c r="J61" s="42"/>
      <c r="K61" s="42">
        <f t="shared" si="1"/>
        <v>0</v>
      </c>
      <c r="L61" s="42">
        <f t="shared" si="2"/>
        <v>0</v>
      </c>
    </row>
    <row r="62" spans="1:12" s="2" customFormat="1" ht="15">
      <c r="A62" s="367"/>
      <c r="B62" s="367"/>
      <c r="C62" s="367"/>
      <c r="D62" s="367"/>
      <c r="E62" s="367"/>
      <c r="F62" s="367"/>
      <c r="G62" s="55"/>
      <c r="H62" s="41">
        <f>G62+'1ª Medição'!H62</f>
        <v>0</v>
      </c>
      <c r="I62" s="42"/>
      <c r="J62" s="42"/>
      <c r="K62" s="42"/>
      <c r="L62" s="42"/>
    </row>
    <row r="63" spans="1:12" s="2" customFormat="1" ht="24">
      <c r="A63" s="56"/>
      <c r="B63" s="36"/>
      <c r="C63" s="53">
        <v>7</v>
      </c>
      <c r="D63" s="44" t="s">
        <v>59</v>
      </c>
      <c r="E63" s="34"/>
      <c r="F63" s="34"/>
      <c r="G63" s="45"/>
      <c r="H63" s="41">
        <f>G63+'1ª Medição'!H63</f>
        <v>0</v>
      </c>
      <c r="I63" s="46"/>
      <c r="J63" s="46"/>
      <c r="K63" s="42"/>
      <c r="L63" s="42"/>
    </row>
    <row r="64" spans="1:12" s="2" customFormat="1" ht="15">
      <c r="A64" s="35"/>
      <c r="B64" s="35"/>
      <c r="C64" s="35"/>
      <c r="D64" s="48" t="s">
        <v>60</v>
      </c>
      <c r="E64" s="33"/>
      <c r="F64" s="33"/>
      <c r="G64" s="41"/>
      <c r="H64" s="41">
        <f>G64+'1ª Medição'!H64</f>
        <v>0</v>
      </c>
      <c r="I64" s="42"/>
      <c r="J64" s="42"/>
      <c r="K64" s="42"/>
      <c r="L64" s="42"/>
    </row>
    <row r="65" spans="1:12" s="2" customFormat="1" ht="48">
      <c r="A65" s="35" t="s">
        <v>5</v>
      </c>
      <c r="B65" s="35" t="s">
        <v>61</v>
      </c>
      <c r="C65" s="35" t="s">
        <v>349</v>
      </c>
      <c r="D65" s="40" t="s">
        <v>246</v>
      </c>
      <c r="E65" s="33" t="s">
        <v>29</v>
      </c>
      <c r="F65" s="33" t="s">
        <v>247</v>
      </c>
      <c r="G65" s="41"/>
      <c r="H65" s="41">
        <f>G65+'1ª Medição'!H65</f>
        <v>0</v>
      </c>
      <c r="I65" s="42">
        <v>23.12</v>
      </c>
      <c r="J65" s="42">
        <f>ROUND(I65*1.3,2)</f>
        <v>30.06</v>
      </c>
      <c r="K65" s="42">
        <f t="shared" si="1"/>
        <v>0</v>
      </c>
      <c r="L65" s="42">
        <f t="shared" si="2"/>
        <v>0</v>
      </c>
    </row>
    <row r="66" spans="1:12" s="2" customFormat="1" ht="60.75" customHeight="1">
      <c r="A66" s="35" t="s">
        <v>5</v>
      </c>
      <c r="B66" s="35" t="s">
        <v>62</v>
      </c>
      <c r="C66" s="35" t="s">
        <v>350</v>
      </c>
      <c r="D66" s="40" t="s">
        <v>248</v>
      </c>
      <c r="E66" s="33" t="s">
        <v>29</v>
      </c>
      <c r="F66" s="33" t="s">
        <v>509</v>
      </c>
      <c r="G66" s="41"/>
      <c r="H66" s="41">
        <f>G66+'1ª Medição'!H66</f>
        <v>0</v>
      </c>
      <c r="I66" s="42">
        <v>14.82</v>
      </c>
      <c r="J66" s="42">
        <v>19.26</v>
      </c>
      <c r="K66" s="42">
        <f t="shared" si="1"/>
        <v>0</v>
      </c>
      <c r="L66" s="42">
        <f t="shared" si="2"/>
        <v>0</v>
      </c>
    </row>
    <row r="67" spans="1:12" s="3" customFormat="1" ht="48">
      <c r="A67" s="35" t="s">
        <v>31</v>
      </c>
      <c r="B67" s="35">
        <v>102</v>
      </c>
      <c r="C67" s="35" t="s">
        <v>351</v>
      </c>
      <c r="D67" s="40" t="s">
        <v>249</v>
      </c>
      <c r="E67" s="33" t="s">
        <v>29</v>
      </c>
      <c r="F67" s="33" t="s">
        <v>250</v>
      </c>
      <c r="G67" s="41"/>
      <c r="H67" s="41">
        <f>G67+'1ª Medição'!H67</f>
        <v>0</v>
      </c>
      <c r="I67" s="42">
        <v>50.22</v>
      </c>
      <c r="J67" s="42">
        <v>65.28</v>
      </c>
      <c r="K67" s="42">
        <f t="shared" si="1"/>
        <v>0</v>
      </c>
      <c r="L67" s="42">
        <f t="shared" si="2"/>
        <v>0</v>
      </c>
    </row>
    <row r="68" spans="1:12" s="2" customFormat="1" ht="48">
      <c r="A68" s="35" t="s">
        <v>5</v>
      </c>
      <c r="B68" s="35" t="s">
        <v>63</v>
      </c>
      <c r="C68" s="35" t="s">
        <v>352</v>
      </c>
      <c r="D68" s="40" t="s">
        <v>251</v>
      </c>
      <c r="E68" s="33" t="s">
        <v>29</v>
      </c>
      <c r="F68" s="33" t="s">
        <v>252</v>
      </c>
      <c r="G68" s="41"/>
      <c r="H68" s="41">
        <f>G68+'1ª Medição'!H68</f>
        <v>0</v>
      </c>
      <c r="I68" s="42">
        <v>14.69</v>
      </c>
      <c r="J68" s="42">
        <f aca="true" t="shared" si="5" ref="J68:J87">ROUND(I68*1.3,2)</f>
        <v>19.1</v>
      </c>
      <c r="K68" s="42">
        <f t="shared" si="1"/>
        <v>0</v>
      </c>
      <c r="L68" s="42">
        <f t="shared" si="2"/>
        <v>0</v>
      </c>
    </row>
    <row r="69" spans="1:12" s="4" customFormat="1" ht="72">
      <c r="A69" s="33" t="s">
        <v>460</v>
      </c>
      <c r="B69" s="33" t="s">
        <v>462</v>
      </c>
      <c r="C69" s="35" t="s">
        <v>353</v>
      </c>
      <c r="D69" s="40" t="s">
        <v>461</v>
      </c>
      <c r="E69" s="33" t="s">
        <v>29</v>
      </c>
      <c r="F69" s="33" t="s">
        <v>247</v>
      </c>
      <c r="G69" s="41"/>
      <c r="H69" s="41">
        <f>G69+'1ª Medição'!H69</f>
        <v>0</v>
      </c>
      <c r="I69" s="42">
        <v>49.98</v>
      </c>
      <c r="J69" s="42">
        <f t="shared" si="5"/>
        <v>64.97</v>
      </c>
      <c r="K69" s="42">
        <f t="shared" si="1"/>
        <v>0</v>
      </c>
      <c r="L69" s="42">
        <f t="shared" si="2"/>
        <v>0</v>
      </c>
    </row>
    <row r="70" spans="1:12" s="4" customFormat="1" ht="36">
      <c r="A70" s="33" t="s">
        <v>460</v>
      </c>
      <c r="B70" s="33" t="s">
        <v>463</v>
      </c>
      <c r="C70" s="35" t="s">
        <v>354</v>
      </c>
      <c r="D70" s="40" t="s">
        <v>257</v>
      </c>
      <c r="E70" s="33" t="s">
        <v>35</v>
      </c>
      <c r="F70" s="33" t="s">
        <v>258</v>
      </c>
      <c r="G70" s="41"/>
      <c r="H70" s="41">
        <f>G70+'1ª Medição'!H70</f>
        <v>0</v>
      </c>
      <c r="I70" s="42">
        <v>6.27</v>
      </c>
      <c r="J70" s="42">
        <f t="shared" si="5"/>
        <v>8.15</v>
      </c>
      <c r="K70" s="42">
        <f t="shared" si="1"/>
        <v>0</v>
      </c>
      <c r="L70" s="42">
        <f t="shared" si="2"/>
        <v>0</v>
      </c>
    </row>
    <row r="71" spans="1:12" s="4" customFormat="1" ht="29.25" customHeight="1">
      <c r="A71" s="33" t="s">
        <v>460</v>
      </c>
      <c r="B71" s="33" t="s">
        <v>464</v>
      </c>
      <c r="C71" s="35" t="s">
        <v>355</v>
      </c>
      <c r="D71" s="40" t="s">
        <v>64</v>
      </c>
      <c r="E71" s="33" t="s">
        <v>35</v>
      </c>
      <c r="F71" s="33" t="s">
        <v>65</v>
      </c>
      <c r="G71" s="41"/>
      <c r="H71" s="41">
        <f>G71+'1ª Medição'!H71</f>
        <v>0</v>
      </c>
      <c r="I71" s="42">
        <v>31.48</v>
      </c>
      <c r="J71" s="42">
        <v>40.93</v>
      </c>
      <c r="K71" s="42">
        <f t="shared" si="1"/>
        <v>0</v>
      </c>
      <c r="L71" s="42">
        <f t="shared" si="2"/>
        <v>0</v>
      </c>
    </row>
    <row r="72" spans="1:12" s="2" customFormat="1" ht="15">
      <c r="A72" s="33"/>
      <c r="B72" s="33"/>
      <c r="C72" s="33"/>
      <c r="D72" s="48" t="s">
        <v>66</v>
      </c>
      <c r="E72" s="33"/>
      <c r="F72" s="33"/>
      <c r="G72" s="41"/>
      <c r="H72" s="41">
        <f>G72+'1ª Medição'!H72</f>
        <v>0</v>
      </c>
      <c r="I72" s="42"/>
      <c r="J72" s="42"/>
      <c r="K72" s="42"/>
      <c r="L72" s="42"/>
    </row>
    <row r="73" spans="1:12" s="2" customFormat="1" ht="48">
      <c r="A73" s="33" t="s">
        <v>5</v>
      </c>
      <c r="B73" s="33">
        <v>5975</v>
      </c>
      <c r="C73" s="33" t="s">
        <v>356</v>
      </c>
      <c r="D73" s="40" t="s">
        <v>259</v>
      </c>
      <c r="E73" s="33" t="s">
        <v>29</v>
      </c>
      <c r="F73" s="33" t="s">
        <v>260</v>
      </c>
      <c r="G73" s="41"/>
      <c r="H73" s="41">
        <f>G73+'1ª Medição'!H73</f>
        <v>0</v>
      </c>
      <c r="I73" s="42">
        <v>3.25</v>
      </c>
      <c r="J73" s="42">
        <v>4.22</v>
      </c>
      <c r="K73" s="42">
        <f t="shared" si="1"/>
        <v>0</v>
      </c>
      <c r="L73" s="42">
        <f t="shared" si="2"/>
        <v>0</v>
      </c>
    </row>
    <row r="74" spans="1:12" s="2" customFormat="1" ht="48">
      <c r="A74" s="33" t="s">
        <v>5</v>
      </c>
      <c r="B74" s="33">
        <v>5974</v>
      </c>
      <c r="C74" s="33" t="s">
        <v>357</v>
      </c>
      <c r="D74" s="40" t="s">
        <v>261</v>
      </c>
      <c r="E74" s="33" t="s">
        <v>29</v>
      </c>
      <c r="F74" s="33" t="s">
        <v>262</v>
      </c>
      <c r="G74" s="41"/>
      <c r="H74" s="41">
        <f>G74+'1ª Medição'!H74</f>
        <v>0</v>
      </c>
      <c r="I74" s="42">
        <v>2.85</v>
      </c>
      <c r="J74" s="42">
        <f t="shared" si="5"/>
        <v>3.71</v>
      </c>
      <c r="K74" s="42">
        <f t="shared" si="1"/>
        <v>0</v>
      </c>
      <c r="L74" s="42">
        <f t="shared" si="2"/>
        <v>0</v>
      </c>
    </row>
    <row r="75" spans="1:12" s="2" customFormat="1" ht="48">
      <c r="A75" s="33" t="s">
        <v>5</v>
      </c>
      <c r="B75" s="33" t="s">
        <v>67</v>
      </c>
      <c r="C75" s="33" t="s">
        <v>283</v>
      </c>
      <c r="D75" s="40" t="s">
        <v>263</v>
      </c>
      <c r="E75" s="33" t="s">
        <v>29</v>
      </c>
      <c r="F75" s="33" t="s">
        <v>264</v>
      </c>
      <c r="G75" s="41"/>
      <c r="H75" s="41">
        <f>G75+'1ª Medição'!H75</f>
        <v>0</v>
      </c>
      <c r="I75" s="42">
        <v>15.31</v>
      </c>
      <c r="J75" s="42">
        <f t="shared" si="5"/>
        <v>19.9</v>
      </c>
      <c r="K75" s="42">
        <f t="shared" si="1"/>
        <v>0</v>
      </c>
      <c r="L75" s="42">
        <f t="shared" si="2"/>
        <v>0</v>
      </c>
    </row>
    <row r="76" spans="1:12" s="4" customFormat="1" ht="48">
      <c r="A76" s="33" t="s">
        <v>460</v>
      </c>
      <c r="B76" s="33" t="s">
        <v>465</v>
      </c>
      <c r="C76" s="33" t="s">
        <v>358</v>
      </c>
      <c r="D76" s="40" t="s">
        <v>265</v>
      </c>
      <c r="E76" s="33" t="s">
        <v>29</v>
      </c>
      <c r="F76" s="33" t="s">
        <v>266</v>
      </c>
      <c r="G76" s="41"/>
      <c r="H76" s="41">
        <f>G76+'1ª Medição'!H76</f>
        <v>0</v>
      </c>
      <c r="I76" s="42">
        <v>39.2</v>
      </c>
      <c r="J76" s="42">
        <f t="shared" si="5"/>
        <v>50.96</v>
      </c>
      <c r="K76" s="42">
        <f t="shared" si="1"/>
        <v>0</v>
      </c>
      <c r="L76" s="42">
        <f t="shared" si="2"/>
        <v>0</v>
      </c>
    </row>
    <row r="77" spans="1:12" s="2" customFormat="1" ht="24">
      <c r="A77" s="33" t="s">
        <v>5</v>
      </c>
      <c r="B77" s="33" t="s">
        <v>68</v>
      </c>
      <c r="C77" s="33" t="s">
        <v>359</v>
      </c>
      <c r="D77" s="40" t="s">
        <v>69</v>
      </c>
      <c r="E77" s="33" t="s">
        <v>29</v>
      </c>
      <c r="F77" s="33" t="s">
        <v>70</v>
      </c>
      <c r="G77" s="41"/>
      <c r="H77" s="41">
        <f>G77+'1ª Medição'!H77</f>
        <v>0</v>
      </c>
      <c r="I77" s="42">
        <v>12.82</v>
      </c>
      <c r="J77" s="42">
        <v>16.66</v>
      </c>
      <c r="K77" s="42">
        <f t="shared" si="1"/>
        <v>0</v>
      </c>
      <c r="L77" s="42">
        <f t="shared" si="2"/>
        <v>0</v>
      </c>
    </row>
    <row r="78" spans="1:12" s="2" customFormat="1" ht="24">
      <c r="A78" s="33" t="s">
        <v>5</v>
      </c>
      <c r="B78" s="33" t="s">
        <v>71</v>
      </c>
      <c r="C78" s="33" t="s">
        <v>360</v>
      </c>
      <c r="D78" s="40" t="s">
        <v>72</v>
      </c>
      <c r="E78" s="33" t="s">
        <v>29</v>
      </c>
      <c r="F78" s="33" t="s">
        <v>70</v>
      </c>
      <c r="G78" s="41"/>
      <c r="H78" s="41">
        <f>G78+'1ª Medição'!H78</f>
        <v>0</v>
      </c>
      <c r="I78" s="42">
        <v>12.78</v>
      </c>
      <c r="J78" s="42">
        <f t="shared" si="5"/>
        <v>16.61</v>
      </c>
      <c r="K78" s="42">
        <f t="shared" si="1"/>
        <v>0</v>
      </c>
      <c r="L78" s="42">
        <f t="shared" si="2"/>
        <v>0</v>
      </c>
    </row>
    <row r="79" spans="1:12" s="4" customFormat="1" ht="29.25" customHeight="1">
      <c r="A79" s="33" t="s">
        <v>460</v>
      </c>
      <c r="B79" s="33" t="s">
        <v>466</v>
      </c>
      <c r="C79" s="33" t="s">
        <v>361</v>
      </c>
      <c r="D79" s="40" t="s">
        <v>73</v>
      </c>
      <c r="E79" s="33" t="s">
        <v>35</v>
      </c>
      <c r="F79" s="33" t="s">
        <v>74</v>
      </c>
      <c r="G79" s="41"/>
      <c r="H79" s="41">
        <f>G79+'1ª Medição'!H79</f>
        <v>0</v>
      </c>
      <c r="I79" s="42">
        <v>31.48</v>
      </c>
      <c r="J79" s="42">
        <v>40.93</v>
      </c>
      <c r="K79" s="42">
        <f t="shared" si="1"/>
        <v>0</v>
      </c>
      <c r="L79" s="42">
        <f t="shared" si="2"/>
        <v>0</v>
      </c>
    </row>
    <row r="80" spans="1:12" s="2" customFormat="1" ht="24">
      <c r="A80" s="33" t="s">
        <v>5</v>
      </c>
      <c r="B80" s="33" t="s">
        <v>75</v>
      </c>
      <c r="C80" s="33" t="s">
        <v>362</v>
      </c>
      <c r="D80" s="40" t="s">
        <v>76</v>
      </c>
      <c r="E80" s="33" t="s">
        <v>29</v>
      </c>
      <c r="F80" s="33" t="s">
        <v>77</v>
      </c>
      <c r="G80" s="41"/>
      <c r="H80" s="41">
        <f>G80+'1ª Medição'!H80</f>
        <v>0</v>
      </c>
      <c r="I80" s="42">
        <v>18.66</v>
      </c>
      <c r="J80" s="42">
        <f t="shared" si="5"/>
        <v>24.26</v>
      </c>
      <c r="K80" s="42">
        <f aca="true" t="shared" si="6" ref="K80:K143">J80*G80</f>
        <v>0</v>
      </c>
      <c r="L80" s="42">
        <f aca="true" t="shared" si="7" ref="L80:L143">H80*J80</f>
        <v>0</v>
      </c>
    </row>
    <row r="81" spans="1:12" s="2" customFormat="1" ht="15">
      <c r="A81" s="33"/>
      <c r="B81" s="33"/>
      <c r="C81" s="33"/>
      <c r="D81" s="48" t="s">
        <v>78</v>
      </c>
      <c r="E81" s="33"/>
      <c r="F81" s="33"/>
      <c r="G81" s="41"/>
      <c r="H81" s="41">
        <f>G81+'1ª Medição'!H81</f>
        <v>0</v>
      </c>
      <c r="I81" s="42"/>
      <c r="J81" s="42"/>
      <c r="K81" s="42"/>
      <c r="L81" s="42"/>
    </row>
    <row r="82" spans="1:12" s="2" customFormat="1" ht="48">
      <c r="A82" s="33" t="s">
        <v>5</v>
      </c>
      <c r="B82" s="33">
        <v>5975</v>
      </c>
      <c r="C82" s="33" t="s">
        <v>363</v>
      </c>
      <c r="D82" s="40" t="s">
        <v>267</v>
      </c>
      <c r="E82" s="33" t="s">
        <v>29</v>
      </c>
      <c r="F82" s="33" t="s">
        <v>268</v>
      </c>
      <c r="G82" s="41"/>
      <c r="H82" s="41">
        <f>G82+'1ª Medição'!H82</f>
        <v>0</v>
      </c>
      <c r="I82" s="42">
        <v>3.25</v>
      </c>
      <c r="J82" s="42">
        <v>4.22</v>
      </c>
      <c r="K82" s="42">
        <f t="shared" si="6"/>
        <v>0</v>
      </c>
      <c r="L82" s="42">
        <f t="shared" si="7"/>
        <v>0</v>
      </c>
    </row>
    <row r="83" spans="1:12" s="2" customFormat="1" ht="48">
      <c r="A83" s="33" t="s">
        <v>5</v>
      </c>
      <c r="B83" s="33" t="s">
        <v>79</v>
      </c>
      <c r="C83" s="33" t="s">
        <v>364</v>
      </c>
      <c r="D83" s="40" t="s">
        <v>269</v>
      </c>
      <c r="E83" s="33" t="s">
        <v>29</v>
      </c>
      <c r="F83" s="33" t="s">
        <v>268</v>
      </c>
      <c r="G83" s="41"/>
      <c r="H83" s="41">
        <f>G83+'1ª Medição'!H83</f>
        <v>0</v>
      </c>
      <c r="I83" s="42">
        <v>15.31</v>
      </c>
      <c r="J83" s="42">
        <f t="shared" si="5"/>
        <v>19.9</v>
      </c>
      <c r="K83" s="42">
        <f t="shared" si="6"/>
        <v>0</v>
      </c>
      <c r="L83" s="42">
        <f t="shared" si="7"/>
        <v>0</v>
      </c>
    </row>
    <row r="84" spans="1:12" s="2" customFormat="1" ht="24">
      <c r="A84" s="33" t="s">
        <v>5</v>
      </c>
      <c r="B84" s="33" t="s">
        <v>80</v>
      </c>
      <c r="C84" s="33" t="s">
        <v>365</v>
      </c>
      <c r="D84" s="40" t="s">
        <v>81</v>
      </c>
      <c r="E84" s="33" t="s">
        <v>29</v>
      </c>
      <c r="F84" s="33" t="s">
        <v>82</v>
      </c>
      <c r="G84" s="41"/>
      <c r="H84" s="41">
        <f>G84+'1ª Medição'!H84</f>
        <v>0</v>
      </c>
      <c r="I84" s="42">
        <v>12.82</v>
      </c>
      <c r="J84" s="42">
        <v>16.66</v>
      </c>
      <c r="K84" s="42">
        <f t="shared" si="6"/>
        <v>0</v>
      </c>
      <c r="L84" s="42">
        <f t="shared" si="7"/>
        <v>0</v>
      </c>
    </row>
    <row r="85" spans="1:12" s="2" customFormat="1" ht="24">
      <c r="A85" s="33" t="s">
        <v>5</v>
      </c>
      <c r="B85" s="33" t="s">
        <v>71</v>
      </c>
      <c r="C85" s="33" t="s">
        <v>366</v>
      </c>
      <c r="D85" s="40" t="s">
        <v>72</v>
      </c>
      <c r="E85" s="33" t="s">
        <v>29</v>
      </c>
      <c r="F85" s="33" t="s">
        <v>82</v>
      </c>
      <c r="G85" s="41"/>
      <c r="H85" s="41">
        <f>G85+'1ª Medição'!H85</f>
        <v>0</v>
      </c>
      <c r="I85" s="42">
        <v>12.78</v>
      </c>
      <c r="J85" s="42">
        <f t="shared" si="5"/>
        <v>16.61</v>
      </c>
      <c r="K85" s="42">
        <f t="shared" si="6"/>
        <v>0</v>
      </c>
      <c r="L85" s="42">
        <f t="shared" si="7"/>
        <v>0</v>
      </c>
    </row>
    <row r="86" spans="1:12" s="2" customFormat="1" ht="24">
      <c r="A86" s="33" t="s">
        <v>5</v>
      </c>
      <c r="B86" s="33" t="s">
        <v>75</v>
      </c>
      <c r="C86" s="33" t="s">
        <v>367</v>
      </c>
      <c r="D86" s="40" t="s">
        <v>76</v>
      </c>
      <c r="E86" s="33" t="s">
        <v>29</v>
      </c>
      <c r="F86" s="33" t="s">
        <v>83</v>
      </c>
      <c r="G86" s="41"/>
      <c r="H86" s="41">
        <f>G86+'1ª Medição'!H86</f>
        <v>0</v>
      </c>
      <c r="I86" s="42">
        <v>18.66</v>
      </c>
      <c r="J86" s="42">
        <f t="shared" si="5"/>
        <v>24.26</v>
      </c>
      <c r="K86" s="42">
        <f t="shared" si="6"/>
        <v>0</v>
      </c>
      <c r="L86" s="42">
        <f t="shared" si="7"/>
        <v>0</v>
      </c>
    </row>
    <row r="87" spans="1:12" s="2" customFormat="1" ht="24">
      <c r="A87" s="33" t="s">
        <v>5</v>
      </c>
      <c r="B87" s="33" t="s">
        <v>84</v>
      </c>
      <c r="C87" s="33" t="s">
        <v>368</v>
      </c>
      <c r="D87" s="40" t="s">
        <v>85</v>
      </c>
      <c r="E87" s="33" t="s">
        <v>29</v>
      </c>
      <c r="F87" s="33" t="s">
        <v>86</v>
      </c>
      <c r="G87" s="41"/>
      <c r="H87" s="41">
        <f>G87+'1ª Medição'!H87</f>
        <v>0</v>
      </c>
      <c r="I87" s="42">
        <v>42.53</v>
      </c>
      <c r="J87" s="42">
        <f t="shared" si="5"/>
        <v>55.29</v>
      </c>
      <c r="K87" s="42">
        <f t="shared" si="6"/>
        <v>0</v>
      </c>
      <c r="L87" s="42">
        <f t="shared" si="7"/>
        <v>0</v>
      </c>
    </row>
    <row r="88" spans="1:12" s="2" customFormat="1" ht="15">
      <c r="A88" s="352"/>
      <c r="B88" s="353"/>
      <c r="C88" s="353"/>
      <c r="D88" s="353"/>
      <c r="E88" s="353"/>
      <c r="F88" s="354"/>
      <c r="G88" s="57"/>
      <c r="H88" s="41">
        <f>G88+'1ª Medição'!H88</f>
        <v>0</v>
      </c>
      <c r="I88" s="42"/>
      <c r="J88" s="42"/>
      <c r="K88" s="42"/>
      <c r="L88" s="42"/>
    </row>
    <row r="89" spans="1:12" s="2" customFormat="1" ht="15">
      <c r="A89" s="47"/>
      <c r="B89" s="34"/>
      <c r="C89" s="43">
        <v>8</v>
      </c>
      <c r="D89" s="44" t="s">
        <v>87</v>
      </c>
      <c r="E89" s="34"/>
      <c r="F89" s="34"/>
      <c r="G89" s="45"/>
      <c r="H89" s="41">
        <f>G89+'1ª Medição'!H89</f>
        <v>0</v>
      </c>
      <c r="I89" s="46"/>
      <c r="J89" s="46"/>
      <c r="K89" s="42"/>
      <c r="L89" s="42"/>
    </row>
    <row r="90" spans="1:12" s="2" customFormat="1" ht="15">
      <c r="A90" s="34"/>
      <c r="B90" s="34"/>
      <c r="C90" s="37"/>
      <c r="D90" s="44" t="s">
        <v>88</v>
      </c>
      <c r="E90" s="34"/>
      <c r="F90" s="34"/>
      <c r="G90" s="45"/>
      <c r="H90" s="41">
        <f>G90+'1ª Medição'!H90</f>
        <v>0</v>
      </c>
      <c r="I90" s="46"/>
      <c r="J90" s="46"/>
      <c r="K90" s="42"/>
      <c r="L90" s="42"/>
    </row>
    <row r="91" spans="1:12" s="2" customFormat="1" ht="48">
      <c r="A91" s="33" t="s">
        <v>5</v>
      </c>
      <c r="B91" s="33" t="s">
        <v>89</v>
      </c>
      <c r="C91" s="33" t="s">
        <v>369</v>
      </c>
      <c r="D91" s="40" t="s">
        <v>270</v>
      </c>
      <c r="E91" s="33" t="s">
        <v>11</v>
      </c>
      <c r="F91" s="33" t="s">
        <v>169</v>
      </c>
      <c r="G91" s="41"/>
      <c r="H91" s="41">
        <f>G91+'1ª Medição'!H91</f>
        <v>0</v>
      </c>
      <c r="I91" s="42">
        <v>267.03</v>
      </c>
      <c r="J91" s="42">
        <f>ROUND(I91*1.3,2)</f>
        <v>347.14</v>
      </c>
      <c r="K91" s="42">
        <f t="shared" si="6"/>
        <v>0</v>
      </c>
      <c r="L91" s="42">
        <f t="shared" si="7"/>
        <v>0</v>
      </c>
    </row>
    <row r="92" spans="1:12" s="2" customFormat="1" ht="48">
      <c r="A92" s="33" t="s">
        <v>5</v>
      </c>
      <c r="B92" s="33" t="s">
        <v>90</v>
      </c>
      <c r="C92" s="33" t="s">
        <v>370</v>
      </c>
      <c r="D92" s="40" t="s">
        <v>504</v>
      </c>
      <c r="E92" s="33" t="s">
        <v>11</v>
      </c>
      <c r="F92" s="33" t="s">
        <v>271</v>
      </c>
      <c r="G92" s="41"/>
      <c r="H92" s="41">
        <f>G92+'1ª Medição'!H92</f>
        <v>0</v>
      </c>
      <c r="I92" s="42">
        <v>296.43</v>
      </c>
      <c r="J92" s="42">
        <f aca="true" t="shared" si="8" ref="J92:J106">ROUND(I92*1.3,2)</f>
        <v>385.36</v>
      </c>
      <c r="K92" s="42">
        <f t="shared" si="6"/>
        <v>0</v>
      </c>
      <c r="L92" s="42">
        <f t="shared" si="7"/>
        <v>0</v>
      </c>
    </row>
    <row r="93" spans="1:12" s="4" customFormat="1" ht="48">
      <c r="A93" s="33" t="s">
        <v>460</v>
      </c>
      <c r="B93" s="33" t="s">
        <v>469</v>
      </c>
      <c r="C93" s="33" t="s">
        <v>371</v>
      </c>
      <c r="D93" s="40" t="s">
        <v>505</v>
      </c>
      <c r="E93" s="33" t="s">
        <v>11</v>
      </c>
      <c r="F93" s="33" t="s">
        <v>12</v>
      </c>
      <c r="G93" s="41"/>
      <c r="H93" s="41">
        <f>G93+'1ª Medição'!H93</f>
        <v>0</v>
      </c>
      <c r="I93" s="42">
        <v>325.83</v>
      </c>
      <c r="J93" s="42">
        <f t="shared" si="8"/>
        <v>423.58</v>
      </c>
      <c r="K93" s="42">
        <f t="shared" si="6"/>
        <v>0</v>
      </c>
      <c r="L93" s="42">
        <f t="shared" si="7"/>
        <v>0</v>
      </c>
    </row>
    <row r="94" spans="1:12" s="2" customFormat="1" ht="36">
      <c r="A94" s="33" t="s">
        <v>5</v>
      </c>
      <c r="B94" s="33" t="s">
        <v>91</v>
      </c>
      <c r="C94" s="33" t="s">
        <v>372</v>
      </c>
      <c r="D94" s="40" t="s">
        <v>272</v>
      </c>
      <c r="E94" s="33" t="s">
        <v>11</v>
      </c>
      <c r="F94" s="33"/>
      <c r="G94" s="41"/>
      <c r="H94" s="41">
        <f>G94+'1ª Medição'!H94</f>
        <v>0</v>
      </c>
      <c r="I94" s="42">
        <v>60.02</v>
      </c>
      <c r="J94" s="42">
        <v>78.02</v>
      </c>
      <c r="K94" s="42">
        <f t="shared" si="6"/>
        <v>0</v>
      </c>
      <c r="L94" s="42">
        <f t="shared" si="7"/>
        <v>0</v>
      </c>
    </row>
    <row r="95" spans="1:12" s="4" customFormat="1" ht="48">
      <c r="A95" s="33" t="s">
        <v>460</v>
      </c>
      <c r="B95" s="33" t="s">
        <v>468</v>
      </c>
      <c r="C95" s="33" t="s">
        <v>373</v>
      </c>
      <c r="D95" s="40" t="s">
        <v>506</v>
      </c>
      <c r="E95" s="33" t="s">
        <v>11</v>
      </c>
      <c r="F95" s="33" t="s">
        <v>12</v>
      </c>
      <c r="G95" s="41"/>
      <c r="H95" s="41">
        <f>G95+'1ª Medição'!H95</f>
        <v>0</v>
      </c>
      <c r="I95" s="42">
        <v>316.03</v>
      </c>
      <c r="J95" s="42">
        <f t="shared" si="8"/>
        <v>410.84</v>
      </c>
      <c r="K95" s="42">
        <f t="shared" si="6"/>
        <v>0</v>
      </c>
      <c r="L95" s="42">
        <f t="shared" si="7"/>
        <v>0</v>
      </c>
    </row>
    <row r="96" spans="1:12" s="4" customFormat="1" ht="48">
      <c r="A96" s="33" t="s">
        <v>460</v>
      </c>
      <c r="B96" s="33" t="s">
        <v>467</v>
      </c>
      <c r="C96" s="33" t="s">
        <v>374</v>
      </c>
      <c r="D96" s="40" t="s">
        <v>507</v>
      </c>
      <c r="E96" s="33" t="s">
        <v>11</v>
      </c>
      <c r="F96" s="33" t="s">
        <v>118</v>
      </c>
      <c r="G96" s="41"/>
      <c r="H96" s="41">
        <f>G96+'1ª Medição'!H96</f>
        <v>0</v>
      </c>
      <c r="I96" s="42">
        <v>345.43</v>
      </c>
      <c r="J96" s="42">
        <f t="shared" si="8"/>
        <v>449.06</v>
      </c>
      <c r="K96" s="42">
        <f t="shared" si="6"/>
        <v>0</v>
      </c>
      <c r="L96" s="42">
        <f t="shared" si="7"/>
        <v>0</v>
      </c>
    </row>
    <row r="97" spans="1:12" s="4" customFormat="1" ht="48">
      <c r="A97" s="33" t="s">
        <v>460</v>
      </c>
      <c r="B97" s="33" t="s">
        <v>470</v>
      </c>
      <c r="C97" s="33" t="s">
        <v>375</v>
      </c>
      <c r="D97" s="40" t="s">
        <v>508</v>
      </c>
      <c r="E97" s="33" t="s">
        <v>11</v>
      </c>
      <c r="F97" s="33" t="s">
        <v>12</v>
      </c>
      <c r="G97" s="41"/>
      <c r="H97" s="41">
        <f>G97+'1ª Medição'!H97</f>
        <v>0</v>
      </c>
      <c r="I97" s="42">
        <v>394.43</v>
      </c>
      <c r="J97" s="42">
        <f t="shared" si="8"/>
        <v>512.76</v>
      </c>
      <c r="K97" s="42">
        <f t="shared" si="6"/>
        <v>0</v>
      </c>
      <c r="L97" s="42">
        <f t="shared" si="7"/>
        <v>0</v>
      </c>
    </row>
    <row r="98" spans="1:12" s="2" customFormat="1" ht="48">
      <c r="A98" s="33" t="s">
        <v>5</v>
      </c>
      <c r="B98" s="33" t="s">
        <v>92</v>
      </c>
      <c r="C98" s="33" t="s">
        <v>376</v>
      </c>
      <c r="D98" s="40" t="s">
        <v>273</v>
      </c>
      <c r="E98" s="33" t="s">
        <v>29</v>
      </c>
      <c r="F98" s="33" t="s">
        <v>274</v>
      </c>
      <c r="G98" s="41"/>
      <c r="H98" s="41">
        <f>G98+'1ª Medição'!H98</f>
        <v>0</v>
      </c>
      <c r="I98" s="42">
        <v>14.82</v>
      </c>
      <c r="J98" s="42">
        <v>19.26</v>
      </c>
      <c r="K98" s="42">
        <f t="shared" si="6"/>
        <v>0</v>
      </c>
      <c r="L98" s="42">
        <f t="shared" si="7"/>
        <v>0</v>
      </c>
    </row>
    <row r="99" spans="1:12" s="2" customFormat="1" ht="15">
      <c r="A99" s="33"/>
      <c r="B99" s="33"/>
      <c r="C99" s="33"/>
      <c r="D99" s="48" t="s">
        <v>93</v>
      </c>
      <c r="E99" s="33"/>
      <c r="F99" s="33"/>
      <c r="G99" s="41"/>
      <c r="H99" s="41">
        <f>G99+'1ª Medição'!H99</f>
        <v>0</v>
      </c>
      <c r="I99" s="42"/>
      <c r="J99" s="42">
        <f t="shared" si="8"/>
        <v>0</v>
      </c>
      <c r="K99" s="42">
        <f t="shared" si="6"/>
        <v>0</v>
      </c>
      <c r="L99" s="42">
        <f t="shared" si="7"/>
        <v>0</v>
      </c>
    </row>
    <row r="100" spans="1:12" s="2" customFormat="1" ht="24">
      <c r="A100" s="33" t="s">
        <v>5</v>
      </c>
      <c r="B100" s="33" t="s">
        <v>94</v>
      </c>
      <c r="C100" s="33" t="s">
        <v>377</v>
      </c>
      <c r="D100" s="40" t="s">
        <v>95</v>
      </c>
      <c r="E100" s="33" t="s">
        <v>29</v>
      </c>
      <c r="F100" s="33" t="s">
        <v>96</v>
      </c>
      <c r="G100" s="41"/>
      <c r="H100" s="41">
        <f>G100+'1ª Medição'!H100</f>
        <v>0</v>
      </c>
      <c r="I100" s="42">
        <v>412.39</v>
      </c>
      <c r="J100" s="42">
        <f t="shared" si="8"/>
        <v>536.11</v>
      </c>
      <c r="K100" s="42">
        <f t="shared" si="6"/>
        <v>0</v>
      </c>
      <c r="L100" s="42">
        <f t="shared" si="7"/>
        <v>0</v>
      </c>
    </row>
    <row r="101" spans="1:12" s="4" customFormat="1" ht="24">
      <c r="A101" s="33" t="s">
        <v>460</v>
      </c>
      <c r="B101" s="33" t="s">
        <v>471</v>
      </c>
      <c r="C101" s="33" t="s">
        <v>378</v>
      </c>
      <c r="D101" s="40" t="s">
        <v>97</v>
      </c>
      <c r="E101" s="33" t="s">
        <v>29</v>
      </c>
      <c r="F101" s="33" t="s">
        <v>98</v>
      </c>
      <c r="G101" s="41"/>
      <c r="H101" s="41">
        <f>G101+'1ª Medição'!H101</f>
        <v>0</v>
      </c>
      <c r="I101" s="42">
        <v>392.79</v>
      </c>
      <c r="J101" s="42">
        <f t="shared" si="8"/>
        <v>510.63</v>
      </c>
      <c r="K101" s="42">
        <f t="shared" si="6"/>
        <v>0</v>
      </c>
      <c r="L101" s="42">
        <f t="shared" si="7"/>
        <v>0</v>
      </c>
    </row>
    <row r="102" spans="1:12" s="2" customFormat="1" ht="24">
      <c r="A102" s="33" t="s">
        <v>5</v>
      </c>
      <c r="B102" s="33" t="s">
        <v>99</v>
      </c>
      <c r="C102" s="33" t="s">
        <v>379</v>
      </c>
      <c r="D102" s="40" t="s">
        <v>100</v>
      </c>
      <c r="E102" s="33" t="s">
        <v>29</v>
      </c>
      <c r="F102" s="33" t="s">
        <v>101</v>
      </c>
      <c r="G102" s="41"/>
      <c r="H102" s="41">
        <f>G102+'1ª Medição'!H102</f>
        <v>0</v>
      </c>
      <c r="I102" s="42">
        <v>412.39</v>
      </c>
      <c r="J102" s="42">
        <f t="shared" si="8"/>
        <v>536.11</v>
      </c>
      <c r="K102" s="42">
        <f t="shared" si="6"/>
        <v>0</v>
      </c>
      <c r="L102" s="42">
        <f t="shared" si="7"/>
        <v>0</v>
      </c>
    </row>
    <row r="103" spans="1:12" s="4" customFormat="1" ht="15">
      <c r="A103" s="33"/>
      <c r="B103" s="33"/>
      <c r="C103" s="33" t="s">
        <v>380</v>
      </c>
      <c r="D103" s="48" t="s">
        <v>102</v>
      </c>
      <c r="E103" s="33"/>
      <c r="F103" s="33"/>
      <c r="G103" s="41"/>
      <c r="H103" s="41">
        <f>G103+'1ª Medição'!H103</f>
        <v>0</v>
      </c>
      <c r="I103" s="42"/>
      <c r="J103" s="42"/>
      <c r="K103" s="42"/>
      <c r="L103" s="42"/>
    </row>
    <row r="104" spans="1:12" s="3" customFormat="1" ht="24">
      <c r="A104" s="33" t="s">
        <v>31</v>
      </c>
      <c r="B104" s="33">
        <v>263</v>
      </c>
      <c r="C104" s="33" t="s">
        <v>381</v>
      </c>
      <c r="D104" s="40" t="s">
        <v>103</v>
      </c>
      <c r="E104" s="33" t="s">
        <v>29</v>
      </c>
      <c r="F104" s="33" t="s">
        <v>104</v>
      </c>
      <c r="G104" s="41"/>
      <c r="H104" s="41">
        <f>G104+'1ª Medição'!H104</f>
        <v>0</v>
      </c>
      <c r="I104" s="42">
        <v>216.39</v>
      </c>
      <c r="J104" s="42">
        <f t="shared" si="8"/>
        <v>281.31</v>
      </c>
      <c r="K104" s="42">
        <f t="shared" si="6"/>
        <v>0</v>
      </c>
      <c r="L104" s="42">
        <f t="shared" si="7"/>
        <v>0</v>
      </c>
    </row>
    <row r="105" spans="1:12" s="2" customFormat="1" ht="24">
      <c r="A105" s="33" t="s">
        <v>5</v>
      </c>
      <c r="B105" s="33">
        <v>72116</v>
      </c>
      <c r="C105" s="33" t="s">
        <v>382</v>
      </c>
      <c r="D105" s="40" t="s">
        <v>105</v>
      </c>
      <c r="E105" s="33" t="s">
        <v>29</v>
      </c>
      <c r="F105" s="33" t="s">
        <v>96</v>
      </c>
      <c r="G105" s="41"/>
      <c r="H105" s="41">
        <f>G105+'1ª Medição'!H105</f>
        <v>0</v>
      </c>
      <c r="I105" s="42">
        <v>39.4</v>
      </c>
      <c r="J105" s="42">
        <f t="shared" si="8"/>
        <v>51.22</v>
      </c>
      <c r="K105" s="42">
        <f t="shared" si="6"/>
        <v>0</v>
      </c>
      <c r="L105" s="42">
        <f t="shared" si="7"/>
        <v>0</v>
      </c>
    </row>
    <row r="106" spans="1:12" s="4" customFormat="1" ht="27" customHeight="1">
      <c r="A106" s="33" t="s">
        <v>460</v>
      </c>
      <c r="B106" s="33" t="s">
        <v>472</v>
      </c>
      <c r="C106" s="33" t="s">
        <v>383</v>
      </c>
      <c r="D106" s="40" t="s">
        <v>106</v>
      </c>
      <c r="E106" s="33" t="s">
        <v>29</v>
      </c>
      <c r="F106" s="33" t="s">
        <v>107</v>
      </c>
      <c r="G106" s="41"/>
      <c r="H106" s="41">
        <f>G106+'1ª Medição'!H106</f>
        <v>0</v>
      </c>
      <c r="I106" s="42">
        <v>122.7</v>
      </c>
      <c r="J106" s="42">
        <f t="shared" si="8"/>
        <v>159.51</v>
      </c>
      <c r="K106" s="42">
        <f t="shared" si="6"/>
        <v>0</v>
      </c>
      <c r="L106" s="42">
        <f t="shared" si="7"/>
        <v>0</v>
      </c>
    </row>
    <row r="107" spans="1:12" s="4" customFormat="1" ht="15">
      <c r="A107" s="33"/>
      <c r="B107" s="33"/>
      <c r="C107" s="33"/>
      <c r="D107" s="40"/>
      <c r="E107" s="33"/>
      <c r="F107" s="33"/>
      <c r="G107" s="41"/>
      <c r="H107" s="41">
        <f>G107+'1ª Medição'!H107</f>
        <v>0</v>
      </c>
      <c r="I107" s="42"/>
      <c r="J107" s="42"/>
      <c r="K107" s="42"/>
      <c r="L107" s="42"/>
    </row>
    <row r="108" spans="1:12" s="2" customFormat="1" ht="15">
      <c r="A108" s="37"/>
      <c r="B108" s="37"/>
      <c r="C108" s="43">
        <v>9</v>
      </c>
      <c r="D108" s="44" t="s">
        <v>108</v>
      </c>
      <c r="E108" s="37"/>
      <c r="F108" s="37"/>
      <c r="G108" s="45"/>
      <c r="H108" s="41">
        <f>G108+'1ª Medição'!H108</f>
        <v>0</v>
      </c>
      <c r="I108" s="46"/>
      <c r="J108" s="46"/>
      <c r="K108" s="42"/>
      <c r="L108" s="42"/>
    </row>
    <row r="109" spans="1:12" s="2" customFormat="1" ht="15">
      <c r="A109" s="360" t="s">
        <v>109</v>
      </c>
      <c r="B109" s="360"/>
      <c r="C109" s="360"/>
      <c r="D109" s="360"/>
      <c r="E109" s="360"/>
      <c r="F109" s="360"/>
      <c r="G109" s="54"/>
      <c r="H109" s="41">
        <f>G109+'1ª Medição'!H109</f>
        <v>0</v>
      </c>
      <c r="I109" s="42"/>
      <c r="J109" s="42"/>
      <c r="K109" s="42"/>
      <c r="L109" s="42"/>
    </row>
    <row r="110" spans="1:12" s="4" customFormat="1" ht="24">
      <c r="A110" s="33" t="s">
        <v>460</v>
      </c>
      <c r="B110" s="33" t="s">
        <v>473</v>
      </c>
      <c r="C110" s="33" t="s">
        <v>384</v>
      </c>
      <c r="D110" s="40" t="s">
        <v>110</v>
      </c>
      <c r="E110" s="33" t="s">
        <v>111</v>
      </c>
      <c r="F110" s="33" t="s">
        <v>12</v>
      </c>
      <c r="G110" s="59"/>
      <c r="H110" s="41">
        <f>G110+'1ª Medição'!H110</f>
        <v>0</v>
      </c>
      <c r="I110" s="60">
        <v>2430.33</v>
      </c>
      <c r="J110" s="42">
        <f>ROUND(F110*1.3,2)</f>
        <v>1.3</v>
      </c>
      <c r="K110" s="42">
        <f t="shared" si="6"/>
        <v>0</v>
      </c>
      <c r="L110" s="42">
        <f t="shared" si="7"/>
        <v>0</v>
      </c>
    </row>
    <row r="111" spans="1:12" s="3" customFormat="1" ht="15">
      <c r="A111" s="360" t="s">
        <v>112</v>
      </c>
      <c r="B111" s="360"/>
      <c r="C111" s="360"/>
      <c r="D111" s="360"/>
      <c r="E111" s="360"/>
      <c r="F111" s="360"/>
      <c r="G111" s="54"/>
      <c r="H111" s="41">
        <f>G111+'1ª Medição'!H111</f>
        <v>0</v>
      </c>
      <c r="I111" s="42"/>
      <c r="J111" s="42"/>
      <c r="K111" s="42"/>
      <c r="L111" s="42"/>
    </row>
    <row r="112" spans="1:12" s="4" customFormat="1" ht="180">
      <c r="A112" s="33" t="s">
        <v>5</v>
      </c>
      <c r="B112" s="33">
        <v>26322</v>
      </c>
      <c r="C112" s="33" t="s">
        <v>275</v>
      </c>
      <c r="D112" s="40" t="s">
        <v>276</v>
      </c>
      <c r="E112" s="33" t="s">
        <v>11</v>
      </c>
      <c r="F112" s="33" t="s">
        <v>277</v>
      </c>
      <c r="G112" s="41"/>
      <c r="H112" s="41">
        <f>G112+'1ª Medição'!H112</f>
        <v>0</v>
      </c>
      <c r="I112" s="42">
        <v>125.56</v>
      </c>
      <c r="J112" s="42">
        <v>163.23</v>
      </c>
      <c r="K112" s="42">
        <f t="shared" si="6"/>
        <v>0</v>
      </c>
      <c r="L112" s="42">
        <f t="shared" si="7"/>
        <v>0</v>
      </c>
    </row>
    <row r="113" spans="1:12" s="4" customFormat="1" ht="108">
      <c r="A113" s="33" t="s">
        <v>5</v>
      </c>
      <c r="B113" s="33">
        <v>75968</v>
      </c>
      <c r="C113" s="33" t="s">
        <v>278</v>
      </c>
      <c r="D113" s="40" t="s">
        <v>279</v>
      </c>
      <c r="E113" s="33" t="s">
        <v>11</v>
      </c>
      <c r="F113" s="33" t="s">
        <v>128</v>
      </c>
      <c r="G113" s="41"/>
      <c r="H113" s="41">
        <f>G113+'1ª Medição'!H113</f>
        <v>0</v>
      </c>
      <c r="I113" s="42">
        <v>105.96</v>
      </c>
      <c r="J113" s="42">
        <v>137.75</v>
      </c>
      <c r="K113" s="42">
        <f t="shared" si="6"/>
        <v>0</v>
      </c>
      <c r="L113" s="42">
        <f t="shared" si="7"/>
        <v>0</v>
      </c>
    </row>
    <row r="114" spans="1:12" s="4" customFormat="1" ht="24">
      <c r="A114" s="33" t="s">
        <v>31</v>
      </c>
      <c r="B114" s="33">
        <v>24</v>
      </c>
      <c r="C114" s="33" t="s">
        <v>385</v>
      </c>
      <c r="D114" s="40" t="s">
        <v>113</v>
      </c>
      <c r="E114" s="33" t="s">
        <v>11</v>
      </c>
      <c r="F114" s="33" t="s">
        <v>114</v>
      </c>
      <c r="G114" s="41"/>
      <c r="H114" s="41">
        <f>G114+'1ª Medição'!H114</f>
        <v>0</v>
      </c>
      <c r="I114" s="42">
        <v>53.78</v>
      </c>
      <c r="J114" s="42">
        <f>ROUND(I114*1.3,2)</f>
        <v>69.91</v>
      </c>
      <c r="K114" s="42">
        <f t="shared" si="6"/>
        <v>0</v>
      </c>
      <c r="L114" s="42">
        <f t="shared" si="7"/>
        <v>0</v>
      </c>
    </row>
    <row r="115" spans="1:12" s="4" customFormat="1" ht="24">
      <c r="A115" s="33" t="s">
        <v>31</v>
      </c>
      <c r="B115" s="33">
        <v>25</v>
      </c>
      <c r="C115" s="33" t="s">
        <v>386</v>
      </c>
      <c r="D115" s="40" t="s">
        <v>115</v>
      </c>
      <c r="E115" s="33" t="s">
        <v>11</v>
      </c>
      <c r="F115" s="33" t="s">
        <v>116</v>
      </c>
      <c r="G115" s="41"/>
      <c r="H115" s="41">
        <f>G115+'1ª Medição'!H115</f>
        <v>0</v>
      </c>
      <c r="I115" s="42">
        <v>62.89</v>
      </c>
      <c r="J115" s="42">
        <v>81.75</v>
      </c>
      <c r="K115" s="42">
        <f t="shared" si="6"/>
        <v>0</v>
      </c>
      <c r="L115" s="42">
        <f t="shared" si="7"/>
        <v>0</v>
      </c>
    </row>
    <row r="116" spans="1:12" s="4" customFormat="1" ht="24">
      <c r="A116" s="33" t="s">
        <v>460</v>
      </c>
      <c r="B116" s="33" t="s">
        <v>474</v>
      </c>
      <c r="C116" s="33" t="s">
        <v>387</v>
      </c>
      <c r="D116" s="40" t="s">
        <v>117</v>
      </c>
      <c r="E116" s="33" t="s">
        <v>11</v>
      </c>
      <c r="F116" s="33" t="s">
        <v>118</v>
      </c>
      <c r="G116" s="41"/>
      <c r="H116" s="41">
        <f>G116+'1ª Medição'!H116</f>
        <v>0</v>
      </c>
      <c r="I116" s="42">
        <v>313.1</v>
      </c>
      <c r="J116" s="42">
        <v>407.03</v>
      </c>
      <c r="K116" s="42">
        <f t="shared" si="6"/>
        <v>0</v>
      </c>
      <c r="L116" s="42">
        <f t="shared" si="7"/>
        <v>0</v>
      </c>
    </row>
    <row r="117" spans="1:12" s="4" customFormat="1" ht="24">
      <c r="A117" s="33" t="s">
        <v>460</v>
      </c>
      <c r="B117" s="33" t="s">
        <v>475</v>
      </c>
      <c r="C117" s="33" t="s">
        <v>388</v>
      </c>
      <c r="D117" s="40" t="s">
        <v>119</v>
      </c>
      <c r="E117" s="33" t="s">
        <v>11</v>
      </c>
      <c r="F117" s="33" t="s">
        <v>118</v>
      </c>
      <c r="G117" s="41"/>
      <c r="H117" s="41">
        <f>G117+'1ª Medição'!H117</f>
        <v>0</v>
      </c>
      <c r="I117" s="42">
        <v>42.38</v>
      </c>
      <c r="J117" s="42">
        <v>55.1</v>
      </c>
      <c r="K117" s="42">
        <f t="shared" si="6"/>
        <v>0</v>
      </c>
      <c r="L117" s="42">
        <f t="shared" si="7"/>
        <v>0</v>
      </c>
    </row>
    <row r="118" spans="1:12" s="4" customFormat="1" ht="24">
      <c r="A118" s="33" t="s">
        <v>460</v>
      </c>
      <c r="B118" s="33" t="s">
        <v>476</v>
      </c>
      <c r="C118" s="33" t="s">
        <v>389</v>
      </c>
      <c r="D118" s="40" t="s">
        <v>120</v>
      </c>
      <c r="E118" s="33" t="s">
        <v>121</v>
      </c>
      <c r="F118" s="33" t="s">
        <v>122</v>
      </c>
      <c r="G118" s="41"/>
      <c r="H118" s="41">
        <f>G118+'1ª Medição'!H118</f>
        <v>0</v>
      </c>
      <c r="I118" s="42">
        <v>54.57</v>
      </c>
      <c r="J118" s="42">
        <v>70.94</v>
      </c>
      <c r="K118" s="42">
        <f t="shared" si="6"/>
        <v>0</v>
      </c>
      <c r="L118" s="42">
        <f t="shared" si="7"/>
        <v>0</v>
      </c>
    </row>
    <row r="119" spans="1:12" s="4" customFormat="1" ht="48">
      <c r="A119" s="33" t="s">
        <v>31</v>
      </c>
      <c r="B119" s="33" t="s">
        <v>280</v>
      </c>
      <c r="C119" s="33" t="s">
        <v>281</v>
      </c>
      <c r="D119" s="40" t="s">
        <v>282</v>
      </c>
      <c r="E119" s="33" t="s">
        <v>11</v>
      </c>
      <c r="F119" s="33" t="s">
        <v>116</v>
      </c>
      <c r="G119" s="41"/>
      <c r="H119" s="41">
        <f>G119+'1ª Medição'!H119</f>
        <v>0</v>
      </c>
      <c r="I119" s="42">
        <v>7.37</v>
      </c>
      <c r="J119" s="42">
        <f aca="true" t="shared" si="9" ref="J119:J125">ROUND(I119*1.3,2)</f>
        <v>9.58</v>
      </c>
      <c r="K119" s="42">
        <f t="shared" si="6"/>
        <v>0</v>
      </c>
      <c r="L119" s="42">
        <f t="shared" si="7"/>
        <v>0</v>
      </c>
    </row>
    <row r="120" spans="1:12" s="4" customFormat="1" ht="24">
      <c r="A120" s="33" t="s">
        <v>31</v>
      </c>
      <c r="B120" s="33">
        <v>52</v>
      </c>
      <c r="C120" s="33" t="s">
        <v>390</v>
      </c>
      <c r="D120" s="40" t="s">
        <v>123</v>
      </c>
      <c r="E120" s="33" t="s">
        <v>11</v>
      </c>
      <c r="F120" s="33" t="s">
        <v>124</v>
      </c>
      <c r="G120" s="41"/>
      <c r="H120" s="41">
        <f>G120+'1ª Medição'!H120</f>
        <v>0</v>
      </c>
      <c r="I120" s="42">
        <v>17.33</v>
      </c>
      <c r="J120" s="42">
        <f t="shared" si="9"/>
        <v>22.53</v>
      </c>
      <c r="K120" s="42">
        <f t="shared" si="6"/>
        <v>0</v>
      </c>
      <c r="L120" s="42">
        <f t="shared" si="7"/>
        <v>0</v>
      </c>
    </row>
    <row r="121" spans="1:12" s="4" customFormat="1" ht="24">
      <c r="A121" s="33" t="s">
        <v>31</v>
      </c>
      <c r="B121" s="33">
        <v>51</v>
      </c>
      <c r="C121" s="33" t="s">
        <v>391</v>
      </c>
      <c r="D121" s="40" t="s">
        <v>125</v>
      </c>
      <c r="E121" s="33" t="s">
        <v>11</v>
      </c>
      <c r="F121" s="33" t="s">
        <v>126</v>
      </c>
      <c r="G121" s="41"/>
      <c r="H121" s="41">
        <f>G121+'1ª Medição'!H121</f>
        <v>0</v>
      </c>
      <c r="I121" s="42">
        <v>23.21</v>
      </c>
      <c r="J121" s="42">
        <f t="shared" si="9"/>
        <v>30.17</v>
      </c>
      <c r="K121" s="42">
        <f t="shared" si="6"/>
        <v>0</v>
      </c>
      <c r="L121" s="42">
        <f t="shared" si="7"/>
        <v>0</v>
      </c>
    </row>
    <row r="122" spans="1:12" s="4" customFormat="1" ht="24">
      <c r="A122" s="33" t="s">
        <v>31</v>
      </c>
      <c r="B122" s="33">
        <v>30</v>
      </c>
      <c r="C122" s="33" t="s">
        <v>392</v>
      </c>
      <c r="D122" s="40" t="s">
        <v>127</v>
      </c>
      <c r="E122" s="33" t="s">
        <v>11</v>
      </c>
      <c r="F122" s="33" t="s">
        <v>128</v>
      </c>
      <c r="G122" s="41"/>
      <c r="H122" s="41">
        <f>G122+'1ª Medição'!H122</f>
        <v>0</v>
      </c>
      <c r="I122" s="42">
        <v>0</v>
      </c>
      <c r="J122" s="42">
        <f t="shared" si="9"/>
        <v>0</v>
      </c>
      <c r="K122" s="42">
        <f t="shared" si="6"/>
        <v>0</v>
      </c>
      <c r="L122" s="42">
        <f t="shared" si="7"/>
        <v>0</v>
      </c>
    </row>
    <row r="123" spans="1:12" s="4" customFormat="1" ht="24">
      <c r="A123" s="33" t="s">
        <v>460</v>
      </c>
      <c r="B123" s="33" t="s">
        <v>477</v>
      </c>
      <c r="C123" s="33" t="s">
        <v>393</v>
      </c>
      <c r="D123" s="40" t="s">
        <v>129</v>
      </c>
      <c r="E123" s="33" t="s">
        <v>121</v>
      </c>
      <c r="F123" s="33">
        <v>82</v>
      </c>
      <c r="G123" s="41"/>
      <c r="H123" s="41">
        <f>G123+'1ª Medição'!H123</f>
        <v>0</v>
      </c>
      <c r="I123" s="42">
        <v>64.37</v>
      </c>
      <c r="J123" s="42">
        <f t="shared" si="9"/>
        <v>83.68</v>
      </c>
      <c r="K123" s="42">
        <f t="shared" si="6"/>
        <v>0</v>
      </c>
      <c r="L123" s="42">
        <f t="shared" si="7"/>
        <v>0</v>
      </c>
    </row>
    <row r="124" spans="1:12" s="4" customFormat="1" ht="24">
      <c r="A124" s="33" t="s">
        <v>5</v>
      </c>
      <c r="B124" s="33">
        <v>72331</v>
      </c>
      <c r="C124" s="33" t="s">
        <v>394</v>
      </c>
      <c r="D124" s="40" t="s">
        <v>130</v>
      </c>
      <c r="E124" s="33" t="s">
        <v>11</v>
      </c>
      <c r="F124" s="33" t="s">
        <v>131</v>
      </c>
      <c r="G124" s="41"/>
      <c r="H124" s="41">
        <f>G124+'1ª Medição'!H124</f>
        <v>0</v>
      </c>
      <c r="I124" s="42">
        <v>17.33</v>
      </c>
      <c r="J124" s="42">
        <f t="shared" si="9"/>
        <v>22.53</v>
      </c>
      <c r="K124" s="42">
        <f t="shared" si="6"/>
        <v>0</v>
      </c>
      <c r="L124" s="42">
        <f t="shared" si="7"/>
        <v>0</v>
      </c>
    </row>
    <row r="125" spans="1:12" s="4" customFormat="1" ht="24">
      <c r="A125" s="33" t="s">
        <v>5</v>
      </c>
      <c r="B125" s="33">
        <v>72332</v>
      </c>
      <c r="C125" s="33" t="s">
        <v>395</v>
      </c>
      <c r="D125" s="40" t="s">
        <v>132</v>
      </c>
      <c r="E125" s="33" t="s">
        <v>11</v>
      </c>
      <c r="F125" s="33" t="s">
        <v>128</v>
      </c>
      <c r="G125" s="41"/>
      <c r="H125" s="41">
        <f>G125+'1ª Medição'!H125</f>
        <v>0</v>
      </c>
      <c r="I125" s="42">
        <v>19.29</v>
      </c>
      <c r="J125" s="42">
        <f t="shared" si="9"/>
        <v>25.08</v>
      </c>
      <c r="K125" s="42">
        <f t="shared" si="6"/>
        <v>0</v>
      </c>
      <c r="L125" s="42">
        <f t="shared" si="7"/>
        <v>0</v>
      </c>
    </row>
    <row r="126" spans="1:12" s="4" customFormat="1" ht="24">
      <c r="A126" s="33" t="s">
        <v>460</v>
      </c>
      <c r="B126" s="33" t="s">
        <v>478</v>
      </c>
      <c r="C126" s="33" t="s">
        <v>396</v>
      </c>
      <c r="D126" s="40" t="s">
        <v>133</v>
      </c>
      <c r="E126" s="33" t="s">
        <v>11</v>
      </c>
      <c r="F126" s="33" t="s">
        <v>126</v>
      </c>
      <c r="G126" s="41"/>
      <c r="H126" s="41">
        <f>G126+'1ª Medição'!H126</f>
        <v>0</v>
      </c>
      <c r="I126" s="42">
        <v>21.25</v>
      </c>
      <c r="J126" s="42">
        <v>27.63</v>
      </c>
      <c r="K126" s="42">
        <f t="shared" si="6"/>
        <v>0</v>
      </c>
      <c r="L126" s="42">
        <f t="shared" si="7"/>
        <v>0</v>
      </c>
    </row>
    <row r="127" spans="1:12" s="4" customFormat="1" ht="24">
      <c r="A127" s="33" t="s">
        <v>31</v>
      </c>
      <c r="B127" s="33">
        <v>28</v>
      </c>
      <c r="C127" s="33" t="s">
        <v>397</v>
      </c>
      <c r="D127" s="40" t="s">
        <v>134</v>
      </c>
      <c r="E127" s="33" t="s">
        <v>11</v>
      </c>
      <c r="F127" s="33" t="s">
        <v>12</v>
      </c>
      <c r="G127" s="41"/>
      <c r="H127" s="41">
        <f>G127+'1ª Medição'!H127</f>
        <v>0</v>
      </c>
      <c r="I127" s="42">
        <v>25.17</v>
      </c>
      <c r="J127" s="42">
        <f>ROUND(I127*1.3,2)</f>
        <v>32.72</v>
      </c>
      <c r="K127" s="42">
        <f t="shared" si="6"/>
        <v>0</v>
      </c>
      <c r="L127" s="42">
        <f t="shared" si="7"/>
        <v>0</v>
      </c>
    </row>
    <row r="128" spans="1:12" s="4" customFormat="1" ht="24">
      <c r="A128" s="33" t="s">
        <v>5</v>
      </c>
      <c r="B128" s="33" t="s">
        <v>135</v>
      </c>
      <c r="C128" s="33" t="s">
        <v>398</v>
      </c>
      <c r="D128" s="40" t="s">
        <v>136</v>
      </c>
      <c r="E128" s="33" t="s">
        <v>11</v>
      </c>
      <c r="F128" s="33" t="s">
        <v>118</v>
      </c>
      <c r="G128" s="41"/>
      <c r="H128" s="41">
        <f>G128+'1ª Medição'!H128</f>
        <v>0</v>
      </c>
      <c r="I128" s="42">
        <v>19.29</v>
      </c>
      <c r="J128" s="42">
        <v>25.08</v>
      </c>
      <c r="K128" s="42">
        <f t="shared" si="6"/>
        <v>0</v>
      </c>
      <c r="L128" s="42">
        <f t="shared" si="7"/>
        <v>0</v>
      </c>
    </row>
    <row r="129" spans="1:12" s="4" customFormat="1" ht="24" customHeight="1">
      <c r="A129" s="33" t="s">
        <v>480</v>
      </c>
      <c r="B129" s="33" t="s">
        <v>479</v>
      </c>
      <c r="C129" s="33" t="s">
        <v>399</v>
      </c>
      <c r="D129" s="40" t="s">
        <v>137</v>
      </c>
      <c r="E129" s="33" t="s">
        <v>121</v>
      </c>
      <c r="F129" s="33" t="s">
        <v>138</v>
      </c>
      <c r="G129" s="41"/>
      <c r="H129" s="41">
        <f>G129+'1ª Medição'!H129</f>
        <v>0</v>
      </c>
      <c r="I129" s="42">
        <v>106.46</v>
      </c>
      <c r="J129" s="42">
        <v>138.4</v>
      </c>
      <c r="K129" s="42">
        <f t="shared" si="6"/>
        <v>0</v>
      </c>
      <c r="L129" s="42">
        <f t="shared" si="7"/>
        <v>0</v>
      </c>
    </row>
    <row r="130" spans="1:12" s="4" customFormat="1" ht="15">
      <c r="A130" s="33"/>
      <c r="B130" s="33"/>
      <c r="C130" s="33"/>
      <c r="D130" s="40" t="s">
        <v>489</v>
      </c>
      <c r="E130" s="33"/>
      <c r="F130" s="33"/>
      <c r="G130" s="41"/>
      <c r="H130" s="41">
        <f>G130+'1ª Medição'!H130</f>
        <v>0</v>
      </c>
      <c r="I130" s="42"/>
      <c r="J130" s="42"/>
      <c r="K130" s="42"/>
      <c r="L130" s="42"/>
    </row>
    <row r="131" spans="1:12" s="4" customFormat="1" ht="15">
      <c r="A131" s="33"/>
      <c r="B131" s="33"/>
      <c r="C131" s="33"/>
      <c r="D131" s="48" t="s">
        <v>139</v>
      </c>
      <c r="E131" s="33"/>
      <c r="F131" s="33"/>
      <c r="G131" s="41"/>
      <c r="H131" s="41">
        <f>G131+'1ª Medição'!H131</f>
        <v>0</v>
      </c>
      <c r="I131" s="42"/>
      <c r="J131" s="42"/>
      <c r="K131" s="42"/>
      <c r="L131" s="42"/>
    </row>
    <row r="132" spans="1:12" s="4" customFormat="1" ht="108">
      <c r="A132" s="33" t="s">
        <v>5</v>
      </c>
      <c r="B132" s="33" t="s">
        <v>284</v>
      </c>
      <c r="C132" s="33" t="s">
        <v>285</v>
      </c>
      <c r="D132" s="40" t="s">
        <v>286</v>
      </c>
      <c r="E132" s="33" t="s">
        <v>11</v>
      </c>
      <c r="F132" s="33" t="s">
        <v>12</v>
      </c>
      <c r="G132" s="41"/>
      <c r="H132" s="41">
        <f>G132+'1ª Medição'!H132</f>
        <v>0</v>
      </c>
      <c r="I132" s="42">
        <v>184.36</v>
      </c>
      <c r="J132" s="42">
        <v>239.67</v>
      </c>
      <c r="K132" s="42">
        <f t="shared" si="6"/>
        <v>0</v>
      </c>
      <c r="L132" s="42">
        <f t="shared" si="7"/>
        <v>0</v>
      </c>
    </row>
    <row r="133" spans="1:12" s="4" customFormat="1" ht="36">
      <c r="A133" s="33" t="s">
        <v>5</v>
      </c>
      <c r="B133" s="33" t="s">
        <v>140</v>
      </c>
      <c r="C133" s="33" t="s">
        <v>400</v>
      </c>
      <c r="D133" s="40" t="s">
        <v>141</v>
      </c>
      <c r="E133" s="33" t="s">
        <v>11</v>
      </c>
      <c r="F133" s="33" t="s">
        <v>12</v>
      </c>
      <c r="G133" s="41"/>
      <c r="H133" s="41">
        <f>G133+'1ª Medição'!H133</f>
        <v>0</v>
      </c>
      <c r="I133" s="42">
        <v>112.58</v>
      </c>
      <c r="J133" s="42">
        <v>146.35</v>
      </c>
      <c r="K133" s="42">
        <f t="shared" si="6"/>
        <v>0</v>
      </c>
      <c r="L133" s="42">
        <f t="shared" si="7"/>
        <v>0</v>
      </c>
    </row>
    <row r="134" spans="1:12" s="4" customFormat="1" ht="36">
      <c r="A134" s="33" t="s">
        <v>5</v>
      </c>
      <c r="B134" s="33" t="s">
        <v>142</v>
      </c>
      <c r="C134" s="33" t="s">
        <v>401</v>
      </c>
      <c r="D134" s="40" t="s">
        <v>143</v>
      </c>
      <c r="E134" s="33" t="s">
        <v>11</v>
      </c>
      <c r="F134" s="33" t="s">
        <v>12</v>
      </c>
      <c r="G134" s="41"/>
      <c r="H134" s="41">
        <f>G134+'1ª Medição'!H134</f>
        <v>0</v>
      </c>
      <c r="I134" s="42">
        <v>102.78</v>
      </c>
      <c r="J134" s="42">
        <v>133.61</v>
      </c>
      <c r="K134" s="42">
        <f t="shared" si="6"/>
        <v>0</v>
      </c>
      <c r="L134" s="42">
        <f t="shared" si="7"/>
        <v>0</v>
      </c>
    </row>
    <row r="135" spans="1:12" s="4" customFormat="1" ht="36">
      <c r="A135" s="33" t="s">
        <v>460</v>
      </c>
      <c r="B135" s="33" t="s">
        <v>481</v>
      </c>
      <c r="C135" s="33" t="s">
        <v>402</v>
      </c>
      <c r="D135" s="40" t="s">
        <v>482</v>
      </c>
      <c r="E135" s="33" t="s">
        <v>11</v>
      </c>
      <c r="F135" s="33" t="s">
        <v>12</v>
      </c>
      <c r="G135" s="41"/>
      <c r="H135" s="41">
        <f>G135+'1ª Medição'!H135</f>
        <v>0</v>
      </c>
      <c r="I135" s="42">
        <v>104.12</v>
      </c>
      <c r="J135" s="42">
        <v>135.35</v>
      </c>
      <c r="K135" s="42">
        <f t="shared" si="6"/>
        <v>0</v>
      </c>
      <c r="L135" s="42">
        <f t="shared" si="7"/>
        <v>0</v>
      </c>
    </row>
    <row r="136" spans="1:12" s="4" customFormat="1" ht="15">
      <c r="A136" s="33"/>
      <c r="B136" s="33"/>
      <c r="C136" s="33"/>
      <c r="D136" s="40" t="s">
        <v>489</v>
      </c>
      <c r="E136" s="33"/>
      <c r="F136" s="33"/>
      <c r="G136" s="41"/>
      <c r="H136" s="41">
        <f>G136+'1ª Medição'!H136</f>
        <v>0</v>
      </c>
      <c r="I136" s="42"/>
      <c r="J136" s="42"/>
      <c r="K136" s="42"/>
      <c r="L136" s="42"/>
    </row>
    <row r="137" spans="1:12" s="2" customFormat="1" ht="15">
      <c r="A137" s="360" t="s">
        <v>144</v>
      </c>
      <c r="B137" s="360"/>
      <c r="C137" s="360"/>
      <c r="D137" s="360"/>
      <c r="E137" s="360"/>
      <c r="F137" s="33"/>
      <c r="G137" s="41"/>
      <c r="H137" s="41">
        <f>G137+'1ª Medição'!H137</f>
        <v>0</v>
      </c>
      <c r="I137" s="42"/>
      <c r="J137" s="42"/>
      <c r="K137" s="42"/>
      <c r="L137" s="42"/>
    </row>
    <row r="138" spans="1:12" s="2" customFormat="1" ht="108">
      <c r="A138" s="33" t="s">
        <v>5</v>
      </c>
      <c r="B138" s="33" t="s">
        <v>284</v>
      </c>
      <c r="C138" s="33" t="s">
        <v>287</v>
      </c>
      <c r="D138" s="40" t="s">
        <v>286</v>
      </c>
      <c r="E138" s="33" t="s">
        <v>11</v>
      </c>
      <c r="F138" s="33" t="s">
        <v>118</v>
      </c>
      <c r="G138" s="41"/>
      <c r="H138" s="41">
        <f>G138+'1ª Medição'!H138</f>
        <v>0</v>
      </c>
      <c r="I138" s="42">
        <v>184.36</v>
      </c>
      <c r="J138" s="42">
        <v>239.67</v>
      </c>
      <c r="K138" s="42">
        <f t="shared" si="6"/>
        <v>0</v>
      </c>
      <c r="L138" s="42">
        <f t="shared" si="7"/>
        <v>0</v>
      </c>
    </row>
    <row r="139" spans="1:12" s="4" customFormat="1" ht="24">
      <c r="A139" s="33" t="s">
        <v>31</v>
      </c>
      <c r="B139" s="33">
        <v>20</v>
      </c>
      <c r="C139" s="33" t="s">
        <v>403</v>
      </c>
      <c r="D139" s="40" t="s">
        <v>145</v>
      </c>
      <c r="E139" s="33" t="s">
        <v>11</v>
      </c>
      <c r="F139" s="33" t="s">
        <v>118</v>
      </c>
      <c r="G139" s="41"/>
      <c r="H139" s="41">
        <f>G139+'1ª Medição'!H139</f>
        <v>0</v>
      </c>
      <c r="I139" s="42">
        <v>29.09</v>
      </c>
      <c r="J139" s="42">
        <v>37.82</v>
      </c>
      <c r="K139" s="42">
        <f t="shared" si="6"/>
        <v>0</v>
      </c>
      <c r="L139" s="42">
        <f t="shared" si="7"/>
        <v>0</v>
      </c>
    </row>
    <row r="140" spans="1:12" s="4" customFormat="1" ht="36">
      <c r="A140" s="33" t="s">
        <v>460</v>
      </c>
      <c r="B140" s="33" t="s">
        <v>481</v>
      </c>
      <c r="C140" s="33" t="s">
        <v>404</v>
      </c>
      <c r="D140" s="40" t="s">
        <v>482</v>
      </c>
      <c r="E140" s="33" t="s">
        <v>11</v>
      </c>
      <c r="F140" s="33" t="s">
        <v>116</v>
      </c>
      <c r="G140" s="41"/>
      <c r="H140" s="41">
        <f>G140+'1ª Medição'!H140</f>
        <v>0</v>
      </c>
      <c r="I140" s="42">
        <v>104.12</v>
      </c>
      <c r="J140" s="42">
        <v>135.35</v>
      </c>
      <c r="K140" s="42">
        <f t="shared" si="6"/>
        <v>0</v>
      </c>
      <c r="L140" s="42">
        <f t="shared" si="7"/>
        <v>0</v>
      </c>
    </row>
    <row r="141" spans="1:12" s="2" customFormat="1" ht="36">
      <c r="A141" s="33" t="s">
        <v>5</v>
      </c>
      <c r="B141" s="33" t="s">
        <v>142</v>
      </c>
      <c r="C141" s="33" t="s">
        <v>405</v>
      </c>
      <c r="D141" s="40" t="s">
        <v>146</v>
      </c>
      <c r="E141" s="33" t="s">
        <v>11</v>
      </c>
      <c r="F141" s="33" t="s">
        <v>118</v>
      </c>
      <c r="G141" s="41"/>
      <c r="H141" s="41">
        <f>G141+'1ª Medição'!H141</f>
        <v>0</v>
      </c>
      <c r="I141" s="42">
        <v>63.58</v>
      </c>
      <c r="J141" s="42">
        <v>82.65</v>
      </c>
      <c r="K141" s="42">
        <f t="shared" si="6"/>
        <v>0</v>
      </c>
      <c r="L141" s="42">
        <f t="shared" si="7"/>
        <v>0</v>
      </c>
    </row>
    <row r="142" spans="1:12" s="2" customFormat="1" ht="36">
      <c r="A142" s="33" t="s">
        <v>5</v>
      </c>
      <c r="B142" s="33" t="s">
        <v>147</v>
      </c>
      <c r="C142" s="33" t="s">
        <v>406</v>
      </c>
      <c r="D142" s="40" t="s">
        <v>148</v>
      </c>
      <c r="E142" s="33" t="s">
        <v>11</v>
      </c>
      <c r="F142" s="33" t="s">
        <v>149</v>
      </c>
      <c r="G142" s="41"/>
      <c r="H142" s="41">
        <f>G142+'1ª Medição'!H142</f>
        <v>0</v>
      </c>
      <c r="I142" s="42">
        <v>19.48</v>
      </c>
      <c r="J142" s="42">
        <v>25.32</v>
      </c>
      <c r="K142" s="42">
        <f t="shared" si="6"/>
        <v>0</v>
      </c>
      <c r="L142" s="42">
        <f t="shared" si="7"/>
        <v>0</v>
      </c>
    </row>
    <row r="143" spans="1:12" s="2" customFormat="1" ht="36">
      <c r="A143" s="33" t="s">
        <v>5</v>
      </c>
      <c r="B143" s="33" t="s">
        <v>150</v>
      </c>
      <c r="C143" s="33" t="s">
        <v>407</v>
      </c>
      <c r="D143" s="40" t="s">
        <v>151</v>
      </c>
      <c r="E143" s="33" t="s">
        <v>11</v>
      </c>
      <c r="F143" s="33" t="s">
        <v>149</v>
      </c>
      <c r="G143" s="41"/>
      <c r="H143" s="41">
        <f>G143+'1ª Medição'!H143</f>
        <v>0</v>
      </c>
      <c r="I143" s="42">
        <v>22.42</v>
      </c>
      <c r="J143" s="42">
        <v>29.14</v>
      </c>
      <c r="K143" s="42">
        <f t="shared" si="6"/>
        <v>0</v>
      </c>
      <c r="L143" s="42">
        <f t="shared" si="7"/>
        <v>0</v>
      </c>
    </row>
    <row r="144" spans="1:12" s="2" customFormat="1" ht="24">
      <c r="A144" s="33" t="s">
        <v>5</v>
      </c>
      <c r="B144" s="33" t="s">
        <v>152</v>
      </c>
      <c r="C144" s="33" t="s">
        <v>408</v>
      </c>
      <c r="D144" s="40" t="s">
        <v>153</v>
      </c>
      <c r="E144" s="33" t="s">
        <v>11</v>
      </c>
      <c r="F144" s="33" t="s">
        <v>154</v>
      </c>
      <c r="G144" s="41"/>
      <c r="H144" s="41">
        <f>G144+'1ª Medição'!H144</f>
        <v>0</v>
      </c>
      <c r="I144" s="42">
        <v>39.93</v>
      </c>
      <c r="J144" s="42">
        <v>46.98</v>
      </c>
      <c r="K144" s="42">
        <f aca="true" t="shared" si="10" ref="K144:K207">J144*G144</f>
        <v>0</v>
      </c>
      <c r="L144" s="42">
        <f aca="true" t="shared" si="11" ref="L144:L207">H144*J144</f>
        <v>0</v>
      </c>
    </row>
    <row r="145" spans="1:12" s="2" customFormat="1" ht="15">
      <c r="A145" s="33"/>
      <c r="B145" s="33"/>
      <c r="C145" s="33"/>
      <c r="D145" s="40"/>
      <c r="E145" s="33"/>
      <c r="F145" s="33"/>
      <c r="G145" s="41"/>
      <c r="H145" s="41">
        <f>G145+'1ª Medição'!H145</f>
        <v>0</v>
      </c>
      <c r="I145" s="42"/>
      <c r="J145" s="42"/>
      <c r="K145" s="42"/>
      <c r="L145" s="42"/>
    </row>
    <row r="146" spans="1:12" s="2" customFormat="1" ht="30" customHeight="1">
      <c r="A146" s="33"/>
      <c r="B146" s="33"/>
      <c r="C146" s="33"/>
      <c r="D146" s="48" t="s">
        <v>155</v>
      </c>
      <c r="E146" s="33"/>
      <c r="F146" s="33"/>
      <c r="G146" s="41"/>
      <c r="H146" s="41">
        <f>G146+'1ª Medição'!H146</f>
        <v>0</v>
      </c>
      <c r="I146" s="42"/>
      <c r="J146" s="42"/>
      <c r="K146" s="42"/>
      <c r="L146" s="42"/>
    </row>
    <row r="147" spans="1:12" s="4" customFormat="1" ht="24">
      <c r="A147" s="33" t="s">
        <v>460</v>
      </c>
      <c r="B147" s="33" t="s">
        <v>484</v>
      </c>
      <c r="C147" s="33" t="s">
        <v>409</v>
      </c>
      <c r="D147" s="40" t="s">
        <v>156</v>
      </c>
      <c r="E147" s="33" t="s">
        <v>11</v>
      </c>
      <c r="F147" s="33" t="s">
        <v>157</v>
      </c>
      <c r="G147" s="41"/>
      <c r="H147" s="41">
        <f>G147+'1ª Medição'!H147</f>
        <v>0</v>
      </c>
      <c r="I147" s="42">
        <v>59.31</v>
      </c>
      <c r="J147" s="42">
        <v>77.1</v>
      </c>
      <c r="K147" s="42">
        <f t="shared" si="10"/>
        <v>0</v>
      </c>
      <c r="L147" s="42">
        <f t="shared" si="11"/>
        <v>0</v>
      </c>
    </row>
    <row r="148" spans="1:12" s="4" customFormat="1" ht="36">
      <c r="A148" s="33" t="s">
        <v>460</v>
      </c>
      <c r="B148" s="33" t="s">
        <v>483</v>
      </c>
      <c r="C148" s="33" t="s">
        <v>410</v>
      </c>
      <c r="D148" s="40" t="s">
        <v>158</v>
      </c>
      <c r="E148" s="33" t="s">
        <v>121</v>
      </c>
      <c r="F148" s="33" t="s">
        <v>157</v>
      </c>
      <c r="G148" s="41"/>
      <c r="H148" s="41">
        <f>G148+'1ª Medição'!H148</f>
        <v>0</v>
      </c>
      <c r="I148" s="42">
        <v>64.37</v>
      </c>
      <c r="J148" s="42">
        <v>83.68</v>
      </c>
      <c r="K148" s="42">
        <f t="shared" si="10"/>
        <v>0</v>
      </c>
      <c r="L148" s="42">
        <f t="shared" si="11"/>
        <v>0</v>
      </c>
    </row>
    <row r="149" spans="1:12" s="4" customFormat="1" ht="36">
      <c r="A149" s="33" t="s">
        <v>460</v>
      </c>
      <c r="B149" s="33" t="s">
        <v>486</v>
      </c>
      <c r="C149" s="33" t="s">
        <v>288</v>
      </c>
      <c r="D149" s="40" t="s">
        <v>289</v>
      </c>
      <c r="E149" s="33" t="s">
        <v>121</v>
      </c>
      <c r="F149" s="33" t="s">
        <v>157</v>
      </c>
      <c r="G149" s="41"/>
      <c r="H149" s="41">
        <f>G149+'1ª Medição'!H149</f>
        <v>0</v>
      </c>
      <c r="I149" s="42">
        <v>12.82</v>
      </c>
      <c r="J149" s="42">
        <v>16.66</v>
      </c>
      <c r="K149" s="42">
        <f t="shared" si="10"/>
        <v>0</v>
      </c>
      <c r="L149" s="42">
        <f t="shared" si="11"/>
        <v>0</v>
      </c>
    </row>
    <row r="150" spans="1:12" s="4" customFormat="1" ht="24">
      <c r="A150" s="33" t="s">
        <v>460</v>
      </c>
      <c r="B150" s="33" t="s">
        <v>485</v>
      </c>
      <c r="C150" s="33" t="s">
        <v>411</v>
      </c>
      <c r="D150" s="40" t="s">
        <v>159</v>
      </c>
      <c r="E150" s="33" t="s">
        <v>121</v>
      </c>
      <c r="F150" s="33" t="s">
        <v>160</v>
      </c>
      <c r="G150" s="41"/>
      <c r="H150" s="41">
        <f>G150+'1ª Medição'!H150</f>
        <v>0</v>
      </c>
      <c r="I150" s="42">
        <v>59.47</v>
      </c>
      <c r="J150" s="42">
        <v>77.31</v>
      </c>
      <c r="K150" s="42">
        <f t="shared" si="10"/>
        <v>0</v>
      </c>
      <c r="L150" s="42">
        <f t="shared" si="11"/>
        <v>0</v>
      </c>
    </row>
    <row r="151" spans="1:12" s="4" customFormat="1" ht="48">
      <c r="A151" s="33" t="s">
        <v>460</v>
      </c>
      <c r="B151" s="33" t="s">
        <v>487</v>
      </c>
      <c r="C151" s="33" t="s">
        <v>290</v>
      </c>
      <c r="D151" s="40" t="s">
        <v>291</v>
      </c>
      <c r="E151" s="33" t="s">
        <v>11</v>
      </c>
      <c r="F151" s="33" t="s">
        <v>12</v>
      </c>
      <c r="G151" s="41"/>
      <c r="H151" s="41">
        <f>G151+'1ª Medição'!H151</f>
        <v>0</v>
      </c>
      <c r="I151" s="42">
        <v>2283.33</v>
      </c>
      <c r="J151" s="42">
        <v>2968.33</v>
      </c>
      <c r="K151" s="42">
        <f t="shared" si="10"/>
        <v>0</v>
      </c>
      <c r="L151" s="42">
        <f t="shared" si="11"/>
        <v>0</v>
      </c>
    </row>
    <row r="152" spans="1:12" s="4" customFormat="1" ht="24">
      <c r="A152" s="33" t="s">
        <v>31</v>
      </c>
      <c r="B152" s="33">
        <v>162</v>
      </c>
      <c r="C152" s="33" t="s">
        <v>412</v>
      </c>
      <c r="D152" s="40" t="s">
        <v>161</v>
      </c>
      <c r="E152" s="33" t="s">
        <v>11</v>
      </c>
      <c r="F152" s="33" t="s">
        <v>12</v>
      </c>
      <c r="G152" s="41"/>
      <c r="H152" s="41">
        <f>G152+'1ª Medição'!H152</f>
        <v>0</v>
      </c>
      <c r="I152" s="42">
        <v>911.33</v>
      </c>
      <c r="J152" s="42">
        <f>ROUND(I152*1.3,2)</f>
        <v>1184.73</v>
      </c>
      <c r="K152" s="42">
        <f t="shared" si="10"/>
        <v>0</v>
      </c>
      <c r="L152" s="42">
        <f t="shared" si="11"/>
        <v>0</v>
      </c>
    </row>
    <row r="153" spans="1:12" s="4" customFormat="1" ht="24">
      <c r="A153" s="33" t="s">
        <v>31</v>
      </c>
      <c r="B153" s="33">
        <v>176</v>
      </c>
      <c r="C153" s="33" t="s">
        <v>413</v>
      </c>
      <c r="D153" s="40" t="s">
        <v>162</v>
      </c>
      <c r="E153" s="33" t="s">
        <v>11</v>
      </c>
      <c r="F153" s="33" t="s">
        <v>12</v>
      </c>
      <c r="G153" s="41"/>
      <c r="H153" s="41">
        <f>G153+'1ª Medição'!H153</f>
        <v>0</v>
      </c>
      <c r="I153" s="42">
        <v>911.33</v>
      </c>
      <c r="J153" s="42">
        <f>ROUND(I153*1.3,2)</f>
        <v>1184.73</v>
      </c>
      <c r="K153" s="42">
        <f t="shared" si="10"/>
        <v>0</v>
      </c>
      <c r="L153" s="42">
        <f t="shared" si="11"/>
        <v>0</v>
      </c>
    </row>
    <row r="154" spans="1:12" s="4" customFormat="1" ht="24">
      <c r="A154" s="33" t="s">
        <v>460</v>
      </c>
      <c r="B154" s="33" t="s">
        <v>488</v>
      </c>
      <c r="C154" s="33" t="s">
        <v>414</v>
      </c>
      <c r="D154" s="40" t="s">
        <v>163</v>
      </c>
      <c r="E154" s="33" t="s">
        <v>11</v>
      </c>
      <c r="F154" s="33" t="s">
        <v>118</v>
      </c>
      <c r="G154" s="41"/>
      <c r="H154" s="41">
        <f>G154+'1ª Medição'!H154</f>
        <v>0</v>
      </c>
      <c r="I154" s="42">
        <v>8.35</v>
      </c>
      <c r="J154" s="42">
        <v>10.85</v>
      </c>
      <c r="K154" s="42">
        <f t="shared" si="10"/>
        <v>0</v>
      </c>
      <c r="L154" s="42">
        <f t="shared" si="11"/>
        <v>0</v>
      </c>
    </row>
    <row r="155" spans="1:12" s="4" customFormat="1" ht="36">
      <c r="A155" s="33" t="s">
        <v>460</v>
      </c>
      <c r="B155" s="33" t="s">
        <v>483</v>
      </c>
      <c r="C155" s="33" t="s">
        <v>415</v>
      </c>
      <c r="D155" s="40" t="s">
        <v>164</v>
      </c>
      <c r="E155" s="33" t="s">
        <v>121</v>
      </c>
      <c r="F155" s="33" t="s">
        <v>118</v>
      </c>
      <c r="G155" s="41"/>
      <c r="H155" s="41">
        <f>G155+'1ª Medição'!H155</f>
        <v>0</v>
      </c>
      <c r="I155" s="42">
        <v>50.59</v>
      </c>
      <c r="J155" s="42">
        <v>65.77</v>
      </c>
      <c r="K155" s="42">
        <f t="shared" si="10"/>
        <v>0</v>
      </c>
      <c r="L155" s="42">
        <f t="shared" si="11"/>
        <v>0</v>
      </c>
    </row>
    <row r="156" spans="1:12" s="2" customFormat="1" ht="24">
      <c r="A156" s="33" t="s">
        <v>5</v>
      </c>
      <c r="B156" s="33">
        <v>73749</v>
      </c>
      <c r="C156" s="33" t="s">
        <v>416</v>
      </c>
      <c r="D156" s="40" t="s">
        <v>165</v>
      </c>
      <c r="E156" s="33" t="s">
        <v>11</v>
      </c>
      <c r="F156" s="33" t="s">
        <v>12</v>
      </c>
      <c r="G156" s="41"/>
      <c r="H156" s="41">
        <f>G156+'1ª Medição'!H156</f>
        <v>0</v>
      </c>
      <c r="I156" s="42">
        <v>120.66</v>
      </c>
      <c r="J156" s="42">
        <v>156.86</v>
      </c>
      <c r="K156" s="42">
        <f t="shared" si="10"/>
        <v>0</v>
      </c>
      <c r="L156" s="42">
        <f t="shared" si="11"/>
        <v>0</v>
      </c>
    </row>
    <row r="157" spans="1:12" s="2" customFormat="1" ht="48">
      <c r="A157" s="33" t="s">
        <v>5</v>
      </c>
      <c r="B157" s="33" t="s">
        <v>458</v>
      </c>
      <c r="C157" s="33" t="s">
        <v>292</v>
      </c>
      <c r="D157" s="40" t="s">
        <v>293</v>
      </c>
      <c r="E157" s="33" t="s">
        <v>11</v>
      </c>
      <c r="F157" s="33" t="s">
        <v>116</v>
      </c>
      <c r="G157" s="41"/>
      <c r="H157" s="41">
        <f>G157+'1ª Medição'!H157</f>
        <v>0</v>
      </c>
      <c r="I157" s="42">
        <v>135.95</v>
      </c>
      <c r="J157" s="42">
        <v>176.74</v>
      </c>
      <c r="K157" s="42">
        <f t="shared" si="10"/>
        <v>0</v>
      </c>
      <c r="L157" s="42">
        <f t="shared" si="11"/>
        <v>0</v>
      </c>
    </row>
    <row r="158" spans="1:12" s="2" customFormat="1" ht="15">
      <c r="A158" s="33"/>
      <c r="B158" s="33"/>
      <c r="C158" s="33"/>
      <c r="D158" s="40"/>
      <c r="E158" s="33"/>
      <c r="F158" s="33"/>
      <c r="G158" s="41"/>
      <c r="H158" s="41">
        <f>G158+'1ª Medição'!H158</f>
        <v>0</v>
      </c>
      <c r="I158" s="42"/>
      <c r="J158" s="42"/>
      <c r="K158" s="42"/>
      <c r="L158" s="42"/>
    </row>
    <row r="159" spans="1:12" s="2" customFormat="1" ht="15">
      <c r="A159" s="34"/>
      <c r="B159" s="34"/>
      <c r="C159" s="43">
        <v>10</v>
      </c>
      <c r="D159" s="44" t="s">
        <v>166</v>
      </c>
      <c r="E159" s="34"/>
      <c r="F159" s="34"/>
      <c r="G159" s="45"/>
      <c r="H159" s="41">
        <f>G159+'1ª Medição'!H159</f>
        <v>0</v>
      </c>
      <c r="I159" s="46"/>
      <c r="J159" s="46"/>
      <c r="K159" s="42"/>
      <c r="L159" s="42"/>
    </row>
    <row r="160" spans="1:12" s="2" customFormat="1" ht="15">
      <c r="A160" s="34"/>
      <c r="B160" s="34"/>
      <c r="C160" s="37"/>
      <c r="D160" s="44" t="s">
        <v>167</v>
      </c>
      <c r="E160" s="34"/>
      <c r="F160" s="34"/>
      <c r="G160" s="45"/>
      <c r="H160" s="41">
        <f>G160+'1ª Medição'!H160</f>
        <v>0</v>
      </c>
      <c r="I160" s="46"/>
      <c r="J160" s="46"/>
      <c r="K160" s="42"/>
      <c r="L160" s="42"/>
    </row>
    <row r="161" spans="1:12" s="2" customFormat="1" ht="60">
      <c r="A161" s="33" t="s">
        <v>5</v>
      </c>
      <c r="B161" s="33">
        <v>6021</v>
      </c>
      <c r="C161" s="33" t="s">
        <v>417</v>
      </c>
      <c r="D161" s="40" t="s">
        <v>294</v>
      </c>
      <c r="E161" s="33" t="s">
        <v>11</v>
      </c>
      <c r="F161" s="33" t="s">
        <v>116</v>
      </c>
      <c r="G161" s="41"/>
      <c r="H161" s="41">
        <f>G161+'1ª Medição'!H161</f>
        <v>0</v>
      </c>
      <c r="I161" s="42">
        <v>127.79</v>
      </c>
      <c r="J161" s="42">
        <f>ROUND(I161*1.3,2)</f>
        <v>166.13</v>
      </c>
      <c r="K161" s="42">
        <f t="shared" si="10"/>
        <v>0</v>
      </c>
      <c r="L161" s="42">
        <f t="shared" si="11"/>
        <v>0</v>
      </c>
    </row>
    <row r="162" spans="1:12" s="2" customFormat="1" ht="60">
      <c r="A162" s="33" t="s">
        <v>460</v>
      </c>
      <c r="B162" s="33" t="s">
        <v>490</v>
      </c>
      <c r="C162" s="33" t="s">
        <v>418</v>
      </c>
      <c r="D162" s="40" t="s">
        <v>295</v>
      </c>
      <c r="E162" s="33" t="s">
        <v>11</v>
      </c>
      <c r="F162" s="33" t="s">
        <v>126</v>
      </c>
      <c r="G162" s="41"/>
      <c r="H162" s="41">
        <f>G162+'1ª Medição'!H162</f>
        <v>0</v>
      </c>
      <c r="I162" s="42">
        <v>304.19</v>
      </c>
      <c r="J162" s="42">
        <f aca="true" t="shared" si="12" ref="J162:J207">ROUND(I162*1.3,2)</f>
        <v>395.45</v>
      </c>
      <c r="K162" s="42">
        <f t="shared" si="10"/>
        <v>0</v>
      </c>
      <c r="L162" s="42">
        <f t="shared" si="11"/>
        <v>0</v>
      </c>
    </row>
    <row r="163" spans="1:12" s="2" customFormat="1" ht="24">
      <c r="A163" s="33" t="s">
        <v>460</v>
      </c>
      <c r="B163" s="33" t="s">
        <v>491</v>
      </c>
      <c r="C163" s="33" t="s">
        <v>419</v>
      </c>
      <c r="D163" s="40" t="s">
        <v>168</v>
      </c>
      <c r="E163" s="33" t="s">
        <v>11</v>
      </c>
      <c r="F163" s="33" t="s">
        <v>169</v>
      </c>
      <c r="G163" s="41"/>
      <c r="H163" s="41">
        <f>G163+'1ª Medição'!H163</f>
        <v>0</v>
      </c>
      <c r="I163" s="42">
        <v>39.38</v>
      </c>
      <c r="J163" s="42">
        <f t="shared" si="12"/>
        <v>51.19</v>
      </c>
      <c r="K163" s="42">
        <f t="shared" si="10"/>
        <v>0</v>
      </c>
      <c r="L163" s="42">
        <f t="shared" si="11"/>
        <v>0</v>
      </c>
    </row>
    <row r="164" spans="1:12" s="2" customFormat="1" ht="60">
      <c r="A164" s="33" t="s">
        <v>5</v>
      </c>
      <c r="B164" s="33" t="s">
        <v>170</v>
      </c>
      <c r="C164" s="33" t="s">
        <v>420</v>
      </c>
      <c r="D164" s="40" t="s">
        <v>296</v>
      </c>
      <c r="E164" s="33" t="s">
        <v>11</v>
      </c>
      <c r="F164" s="33" t="s">
        <v>297</v>
      </c>
      <c r="G164" s="41"/>
      <c r="H164" s="41">
        <f>G164+'1ª Medição'!H164</f>
        <v>0</v>
      </c>
      <c r="I164" s="42">
        <v>83.5</v>
      </c>
      <c r="J164" s="42">
        <f t="shared" si="12"/>
        <v>108.55</v>
      </c>
      <c r="K164" s="42">
        <f t="shared" si="10"/>
        <v>0</v>
      </c>
      <c r="L164" s="42">
        <f t="shared" si="11"/>
        <v>0</v>
      </c>
    </row>
    <row r="165" spans="1:12" s="2" customFormat="1" ht="36">
      <c r="A165" s="33" t="s">
        <v>460</v>
      </c>
      <c r="B165" s="33" t="s">
        <v>492</v>
      </c>
      <c r="C165" s="33" t="s">
        <v>421</v>
      </c>
      <c r="D165" s="40" t="s">
        <v>171</v>
      </c>
      <c r="E165" s="33" t="s">
        <v>11</v>
      </c>
      <c r="F165" s="33" t="s">
        <v>12</v>
      </c>
      <c r="G165" s="41"/>
      <c r="H165" s="41">
        <f>G165+'1ª Medição'!H165</f>
        <v>0</v>
      </c>
      <c r="I165" s="42">
        <v>2000.78</v>
      </c>
      <c r="J165" s="42">
        <f t="shared" si="12"/>
        <v>2601.01</v>
      </c>
      <c r="K165" s="42">
        <f t="shared" si="10"/>
        <v>0</v>
      </c>
      <c r="L165" s="42">
        <f t="shared" si="11"/>
        <v>0</v>
      </c>
    </row>
    <row r="166" spans="1:12" s="2" customFormat="1" ht="72">
      <c r="A166" s="33" t="s">
        <v>5</v>
      </c>
      <c r="B166" s="33" t="s">
        <v>172</v>
      </c>
      <c r="C166" s="33" t="s">
        <v>422</v>
      </c>
      <c r="D166" s="40" t="s">
        <v>298</v>
      </c>
      <c r="E166" s="33" t="s">
        <v>11</v>
      </c>
      <c r="F166" s="33" t="s">
        <v>12</v>
      </c>
      <c r="G166" s="41"/>
      <c r="H166" s="41">
        <f>G166+'1ª Medição'!H166</f>
        <v>0</v>
      </c>
      <c r="I166" s="42">
        <v>240.3</v>
      </c>
      <c r="J166" s="42">
        <f t="shared" si="12"/>
        <v>312.39</v>
      </c>
      <c r="K166" s="42">
        <f t="shared" si="10"/>
        <v>0</v>
      </c>
      <c r="L166" s="42">
        <f t="shared" si="11"/>
        <v>0</v>
      </c>
    </row>
    <row r="167" spans="1:12" s="2" customFormat="1" ht="24">
      <c r="A167" s="33" t="s">
        <v>460</v>
      </c>
      <c r="B167" s="33" t="s">
        <v>493</v>
      </c>
      <c r="C167" s="33" t="s">
        <v>423</v>
      </c>
      <c r="D167" s="40" t="s">
        <v>173</v>
      </c>
      <c r="E167" s="33" t="s">
        <v>11</v>
      </c>
      <c r="F167" s="33" t="s">
        <v>12</v>
      </c>
      <c r="G167" s="41"/>
      <c r="H167" s="41">
        <f>G167+'1ª Medição'!H167</f>
        <v>0</v>
      </c>
      <c r="I167" s="42">
        <v>988.16</v>
      </c>
      <c r="J167" s="42">
        <v>1284.6</v>
      </c>
      <c r="K167" s="42">
        <f t="shared" si="10"/>
        <v>0</v>
      </c>
      <c r="L167" s="42">
        <f t="shared" si="11"/>
        <v>0</v>
      </c>
    </row>
    <row r="168" spans="1:12" s="2" customFormat="1" ht="48">
      <c r="A168" s="33" t="s">
        <v>460</v>
      </c>
      <c r="B168" s="33" t="s">
        <v>494</v>
      </c>
      <c r="C168" s="33" t="s">
        <v>424</v>
      </c>
      <c r="D168" s="40" t="s">
        <v>299</v>
      </c>
      <c r="E168" s="33" t="s">
        <v>35</v>
      </c>
      <c r="F168" s="33" t="s">
        <v>300</v>
      </c>
      <c r="G168" s="41"/>
      <c r="H168" s="41">
        <f>G168+'1ª Medição'!H168</f>
        <v>0</v>
      </c>
      <c r="I168" s="42">
        <v>1597.33</v>
      </c>
      <c r="J168" s="42">
        <f t="shared" si="12"/>
        <v>2076.53</v>
      </c>
      <c r="K168" s="42">
        <f t="shared" si="10"/>
        <v>0</v>
      </c>
      <c r="L168" s="42">
        <f t="shared" si="11"/>
        <v>0</v>
      </c>
    </row>
    <row r="169" spans="1:12" s="2" customFormat="1" ht="24">
      <c r="A169" s="33" t="s">
        <v>460</v>
      </c>
      <c r="B169" s="33" t="s">
        <v>494</v>
      </c>
      <c r="C169" s="33" t="s">
        <v>425</v>
      </c>
      <c r="D169" s="40" t="s">
        <v>174</v>
      </c>
      <c r="E169" s="33" t="s">
        <v>35</v>
      </c>
      <c r="F169" s="33" t="s">
        <v>175</v>
      </c>
      <c r="G169" s="41"/>
      <c r="H169" s="41">
        <f>G169+'1ª Medição'!H169</f>
        <v>0</v>
      </c>
      <c r="I169" s="42">
        <v>1598.6</v>
      </c>
      <c r="J169" s="42">
        <f t="shared" si="12"/>
        <v>2078.18</v>
      </c>
      <c r="K169" s="42">
        <f t="shared" si="10"/>
        <v>0</v>
      </c>
      <c r="L169" s="42">
        <f t="shared" si="11"/>
        <v>0</v>
      </c>
    </row>
    <row r="170" spans="1:12" s="2" customFormat="1" ht="24">
      <c r="A170" s="33" t="s">
        <v>460</v>
      </c>
      <c r="B170" s="33" t="s">
        <v>495</v>
      </c>
      <c r="C170" s="33" t="s">
        <v>426</v>
      </c>
      <c r="D170" s="40" t="s">
        <v>176</v>
      </c>
      <c r="E170" s="33" t="s">
        <v>35</v>
      </c>
      <c r="F170" s="33" t="s">
        <v>177</v>
      </c>
      <c r="G170" s="41"/>
      <c r="H170" s="41">
        <f>G170+'1ª Medição'!H170</f>
        <v>0</v>
      </c>
      <c r="I170" s="42">
        <v>120.66</v>
      </c>
      <c r="J170" s="42">
        <f t="shared" si="12"/>
        <v>156.86</v>
      </c>
      <c r="K170" s="42">
        <f t="shared" si="10"/>
        <v>0</v>
      </c>
      <c r="L170" s="42">
        <f t="shared" si="11"/>
        <v>0</v>
      </c>
    </row>
    <row r="171" spans="1:12" s="4" customFormat="1" ht="15">
      <c r="A171" s="33" t="s">
        <v>31</v>
      </c>
      <c r="B171" s="33">
        <v>95</v>
      </c>
      <c r="C171" s="33" t="s">
        <v>427</v>
      </c>
      <c r="D171" s="40" t="s">
        <v>178</v>
      </c>
      <c r="E171" s="33" t="s">
        <v>11</v>
      </c>
      <c r="F171" s="33" t="s">
        <v>12</v>
      </c>
      <c r="G171" s="41"/>
      <c r="H171" s="41">
        <f>G171+'1ª Medição'!H171</f>
        <v>0</v>
      </c>
      <c r="I171" s="42">
        <v>304.19</v>
      </c>
      <c r="J171" s="42">
        <f t="shared" si="12"/>
        <v>395.45</v>
      </c>
      <c r="K171" s="42">
        <f t="shared" si="10"/>
        <v>0</v>
      </c>
      <c r="L171" s="42">
        <f t="shared" si="11"/>
        <v>0</v>
      </c>
    </row>
    <row r="172" spans="1:12" s="4" customFormat="1" ht="48">
      <c r="A172" s="33" t="s">
        <v>31</v>
      </c>
      <c r="B172" s="33">
        <v>54</v>
      </c>
      <c r="C172" s="33" t="s">
        <v>428</v>
      </c>
      <c r="D172" s="40" t="s">
        <v>301</v>
      </c>
      <c r="E172" s="33" t="s">
        <v>11</v>
      </c>
      <c r="F172" s="33" t="s">
        <v>297</v>
      </c>
      <c r="G172" s="41"/>
      <c r="H172" s="41">
        <f>G172+'1ª Medição'!H172</f>
        <v>0</v>
      </c>
      <c r="I172" s="42">
        <v>245.39</v>
      </c>
      <c r="J172" s="42">
        <f t="shared" si="12"/>
        <v>319.01</v>
      </c>
      <c r="K172" s="42">
        <f t="shared" si="10"/>
        <v>0</v>
      </c>
      <c r="L172" s="42">
        <f t="shared" si="11"/>
        <v>0</v>
      </c>
    </row>
    <row r="173" spans="1:12" s="2" customFormat="1" ht="24">
      <c r="A173" s="33" t="s">
        <v>5</v>
      </c>
      <c r="B173" s="33" t="s">
        <v>179</v>
      </c>
      <c r="C173" s="33" t="s">
        <v>429</v>
      </c>
      <c r="D173" s="40" t="s">
        <v>180</v>
      </c>
      <c r="E173" s="33" t="s">
        <v>11</v>
      </c>
      <c r="F173" s="33" t="s">
        <v>154</v>
      </c>
      <c r="G173" s="41"/>
      <c r="H173" s="41">
        <f>G173+'1ª Medição'!H173</f>
        <v>0</v>
      </c>
      <c r="I173" s="42">
        <v>59.19</v>
      </c>
      <c r="J173" s="42">
        <f t="shared" si="12"/>
        <v>76.95</v>
      </c>
      <c r="K173" s="42">
        <f t="shared" si="10"/>
        <v>0</v>
      </c>
      <c r="L173" s="42">
        <f t="shared" si="11"/>
        <v>0</v>
      </c>
    </row>
    <row r="174" spans="1:12" s="4" customFormat="1" ht="36">
      <c r="A174" s="33" t="s">
        <v>31</v>
      </c>
      <c r="B174" s="33">
        <v>55</v>
      </c>
      <c r="C174" s="33" t="s">
        <v>430</v>
      </c>
      <c r="D174" s="40" t="s">
        <v>181</v>
      </c>
      <c r="E174" s="33" t="s">
        <v>11</v>
      </c>
      <c r="F174" s="33" t="s">
        <v>149</v>
      </c>
      <c r="G174" s="41"/>
      <c r="H174" s="41">
        <f>G174+'1ª Medição'!H174</f>
        <v>0</v>
      </c>
      <c r="I174" s="42">
        <v>245.39</v>
      </c>
      <c r="J174" s="42">
        <f t="shared" si="12"/>
        <v>319.01</v>
      </c>
      <c r="K174" s="42">
        <f t="shared" si="10"/>
        <v>0</v>
      </c>
      <c r="L174" s="42">
        <f t="shared" si="11"/>
        <v>0</v>
      </c>
    </row>
    <row r="175" spans="1:12" s="4" customFormat="1" ht="24">
      <c r="A175" s="33" t="s">
        <v>5</v>
      </c>
      <c r="B175" s="33">
        <v>9535</v>
      </c>
      <c r="C175" s="33" t="s">
        <v>431</v>
      </c>
      <c r="D175" s="40" t="s">
        <v>182</v>
      </c>
      <c r="E175" s="33" t="s">
        <v>11</v>
      </c>
      <c r="F175" s="33" t="s">
        <v>116</v>
      </c>
      <c r="G175" s="41"/>
      <c r="H175" s="41">
        <f>G175+'1ª Medição'!H175</f>
        <v>0</v>
      </c>
      <c r="I175" s="42">
        <v>127.79</v>
      </c>
      <c r="J175" s="42">
        <f t="shared" si="12"/>
        <v>166.13</v>
      </c>
      <c r="K175" s="42">
        <f t="shared" si="10"/>
        <v>0</v>
      </c>
      <c r="L175" s="42">
        <f t="shared" si="11"/>
        <v>0</v>
      </c>
    </row>
    <row r="176" spans="1:12" s="2" customFormat="1" ht="15">
      <c r="A176" s="357" t="s">
        <v>188</v>
      </c>
      <c r="B176" s="358"/>
      <c r="C176" s="358"/>
      <c r="D176" s="358"/>
      <c r="E176" s="359"/>
      <c r="F176" s="33"/>
      <c r="G176" s="41"/>
      <c r="H176" s="41">
        <f>G176+'1ª Medição'!H176</f>
        <v>0</v>
      </c>
      <c r="I176" s="42"/>
      <c r="J176" s="42"/>
      <c r="K176" s="42"/>
      <c r="L176" s="42"/>
    </row>
    <row r="177" spans="1:12" s="2" customFormat="1" ht="24">
      <c r="A177" s="33" t="s">
        <v>5</v>
      </c>
      <c r="B177" s="33" t="s">
        <v>189</v>
      </c>
      <c r="C177" s="33" t="s">
        <v>432</v>
      </c>
      <c r="D177" s="40" t="s">
        <v>190</v>
      </c>
      <c r="E177" s="33" t="s">
        <v>11</v>
      </c>
      <c r="F177" s="33" t="s">
        <v>116</v>
      </c>
      <c r="G177" s="41"/>
      <c r="H177" s="41">
        <f>G177+'1ª Medição'!H177</f>
        <v>0</v>
      </c>
      <c r="I177" s="42">
        <v>57.04</v>
      </c>
      <c r="J177" s="42">
        <f t="shared" si="12"/>
        <v>74.15</v>
      </c>
      <c r="K177" s="42">
        <f t="shared" si="10"/>
        <v>0</v>
      </c>
      <c r="L177" s="42">
        <f t="shared" si="11"/>
        <v>0</v>
      </c>
    </row>
    <row r="178" spans="1:12" s="2" customFormat="1" ht="36">
      <c r="A178" s="33" t="s">
        <v>5</v>
      </c>
      <c r="B178" s="33">
        <v>40729</v>
      </c>
      <c r="C178" s="33" t="s">
        <v>433</v>
      </c>
      <c r="D178" s="40" t="s">
        <v>191</v>
      </c>
      <c r="E178" s="33" t="s">
        <v>11</v>
      </c>
      <c r="F178" s="33" t="s">
        <v>192</v>
      </c>
      <c r="G178" s="41"/>
      <c r="H178" s="41">
        <f>G178+'1ª Medição'!H178</f>
        <v>0</v>
      </c>
      <c r="I178" s="42">
        <v>133.67</v>
      </c>
      <c r="J178" s="42">
        <v>173.78</v>
      </c>
      <c r="K178" s="42">
        <f t="shared" si="10"/>
        <v>0</v>
      </c>
      <c r="L178" s="42">
        <f t="shared" si="11"/>
        <v>0</v>
      </c>
    </row>
    <row r="179" spans="1:12" s="2" customFormat="1" ht="24">
      <c r="A179" s="33" t="s">
        <v>5</v>
      </c>
      <c r="B179" s="33" t="s">
        <v>193</v>
      </c>
      <c r="C179" s="33" t="s">
        <v>434</v>
      </c>
      <c r="D179" s="40" t="s">
        <v>194</v>
      </c>
      <c r="E179" s="33" t="s">
        <v>11</v>
      </c>
      <c r="F179" s="33" t="s">
        <v>195</v>
      </c>
      <c r="G179" s="41"/>
      <c r="H179" s="41">
        <f>G179+'1ª Medição'!H179</f>
        <v>0</v>
      </c>
      <c r="I179" s="42">
        <v>66.84</v>
      </c>
      <c r="J179" s="42">
        <f t="shared" si="12"/>
        <v>86.89</v>
      </c>
      <c r="K179" s="42">
        <f t="shared" si="10"/>
        <v>0</v>
      </c>
      <c r="L179" s="42">
        <f t="shared" si="11"/>
        <v>0</v>
      </c>
    </row>
    <row r="180" spans="1:12" s="2" customFormat="1" ht="24">
      <c r="A180" s="33" t="s">
        <v>460</v>
      </c>
      <c r="B180" s="33" t="s">
        <v>496</v>
      </c>
      <c r="C180" s="33" t="s">
        <v>435</v>
      </c>
      <c r="D180" s="40" t="s">
        <v>196</v>
      </c>
      <c r="E180" s="33" t="s">
        <v>11</v>
      </c>
      <c r="F180" s="33" t="s">
        <v>118</v>
      </c>
      <c r="G180" s="41"/>
      <c r="H180" s="41">
        <f>G180+'1ª Medição'!H180</f>
        <v>0</v>
      </c>
      <c r="I180" s="42">
        <v>1992.15</v>
      </c>
      <c r="J180" s="42">
        <f t="shared" si="12"/>
        <v>2589.8</v>
      </c>
      <c r="K180" s="42">
        <f t="shared" si="10"/>
        <v>0</v>
      </c>
      <c r="L180" s="42">
        <f t="shared" si="11"/>
        <v>0</v>
      </c>
    </row>
    <row r="181" spans="1:12" s="2" customFormat="1" ht="24">
      <c r="A181" s="33" t="s">
        <v>5</v>
      </c>
      <c r="B181" s="33" t="s">
        <v>183</v>
      </c>
      <c r="C181" s="33" t="s">
        <v>436</v>
      </c>
      <c r="D181" s="40" t="s">
        <v>184</v>
      </c>
      <c r="E181" s="33" t="s">
        <v>11</v>
      </c>
      <c r="F181" s="33" t="s">
        <v>12</v>
      </c>
      <c r="G181" s="41"/>
      <c r="H181" s="41">
        <f>G181+'1ª Medição'!H181</f>
        <v>0</v>
      </c>
      <c r="I181" s="42">
        <v>38.9</v>
      </c>
      <c r="J181" s="42">
        <f t="shared" si="12"/>
        <v>50.57</v>
      </c>
      <c r="K181" s="42">
        <f t="shared" si="10"/>
        <v>0</v>
      </c>
      <c r="L181" s="42">
        <f t="shared" si="11"/>
        <v>0</v>
      </c>
    </row>
    <row r="182" spans="1:12" s="2" customFormat="1" ht="15">
      <c r="A182" s="33" t="s">
        <v>5</v>
      </c>
      <c r="B182" s="33">
        <v>72618</v>
      </c>
      <c r="C182" s="33" t="s">
        <v>437</v>
      </c>
      <c r="D182" s="40" t="s">
        <v>185</v>
      </c>
      <c r="E182" s="33" t="s">
        <v>11</v>
      </c>
      <c r="F182" s="33" t="s">
        <v>12</v>
      </c>
      <c r="G182" s="41"/>
      <c r="H182" s="41">
        <f>G182+'1ª Medição'!H182</f>
        <v>0</v>
      </c>
      <c r="I182" s="42">
        <v>8.47</v>
      </c>
      <c r="J182" s="42">
        <f t="shared" si="12"/>
        <v>11.01</v>
      </c>
      <c r="K182" s="42">
        <f t="shared" si="10"/>
        <v>0</v>
      </c>
      <c r="L182" s="42">
        <f t="shared" si="11"/>
        <v>0</v>
      </c>
    </row>
    <row r="183" spans="1:12" s="2" customFormat="1" ht="24">
      <c r="A183" s="33" t="s">
        <v>5</v>
      </c>
      <c r="B183" s="33" t="s">
        <v>186</v>
      </c>
      <c r="C183" s="33" t="s">
        <v>438</v>
      </c>
      <c r="D183" s="40" t="s">
        <v>187</v>
      </c>
      <c r="E183" s="33" t="s">
        <v>11</v>
      </c>
      <c r="F183" s="33" t="s">
        <v>118</v>
      </c>
      <c r="G183" s="41"/>
      <c r="H183" s="41">
        <f>G183+'1ª Medição'!H183</f>
        <v>0</v>
      </c>
      <c r="I183" s="42">
        <v>35.18</v>
      </c>
      <c r="J183" s="42">
        <f t="shared" si="12"/>
        <v>45.73</v>
      </c>
      <c r="K183" s="42">
        <f t="shared" si="10"/>
        <v>0</v>
      </c>
      <c r="L183" s="42">
        <f t="shared" si="11"/>
        <v>0</v>
      </c>
    </row>
    <row r="184" spans="1:12" s="2" customFormat="1" ht="15">
      <c r="A184" s="33" t="s">
        <v>5</v>
      </c>
      <c r="B184" s="33">
        <v>40777</v>
      </c>
      <c r="C184" s="33" t="s">
        <v>439</v>
      </c>
      <c r="D184" s="40" t="s">
        <v>197</v>
      </c>
      <c r="E184" s="33" t="s">
        <v>11</v>
      </c>
      <c r="F184" s="33" t="s">
        <v>128</v>
      </c>
      <c r="G184" s="41"/>
      <c r="H184" s="41">
        <f>G184+'1ª Medição'!H184</f>
        <v>0</v>
      </c>
      <c r="I184" s="42">
        <v>27.64</v>
      </c>
      <c r="J184" s="42">
        <f t="shared" si="12"/>
        <v>35.93</v>
      </c>
      <c r="K184" s="42">
        <f t="shared" si="10"/>
        <v>0</v>
      </c>
      <c r="L184" s="42">
        <f t="shared" si="11"/>
        <v>0</v>
      </c>
    </row>
    <row r="185" spans="1:12" s="2" customFormat="1" ht="15">
      <c r="A185" s="357" t="s">
        <v>198</v>
      </c>
      <c r="B185" s="358"/>
      <c r="C185" s="358"/>
      <c r="D185" s="358"/>
      <c r="E185" s="359"/>
      <c r="F185" s="33"/>
      <c r="G185" s="41"/>
      <c r="H185" s="41">
        <f>G185+'1ª Medição'!H185</f>
        <v>0</v>
      </c>
      <c r="I185" s="42"/>
      <c r="J185" s="42"/>
      <c r="K185" s="42"/>
      <c r="L185" s="42"/>
    </row>
    <row r="186" spans="1:12" s="2" customFormat="1" ht="24">
      <c r="A186" s="33" t="s">
        <v>5</v>
      </c>
      <c r="B186" s="33" t="s">
        <v>199</v>
      </c>
      <c r="C186" s="33" t="s">
        <v>440</v>
      </c>
      <c r="D186" s="40" t="s">
        <v>200</v>
      </c>
      <c r="E186" s="33" t="s">
        <v>121</v>
      </c>
      <c r="F186" s="33" t="s">
        <v>201</v>
      </c>
      <c r="G186" s="41"/>
      <c r="H186" s="41">
        <f>G186+'1ª Medição'!H186</f>
        <v>0</v>
      </c>
      <c r="I186" s="42">
        <v>45.47</v>
      </c>
      <c r="J186" s="42">
        <v>59.12</v>
      </c>
      <c r="K186" s="42">
        <f t="shared" si="10"/>
        <v>0</v>
      </c>
      <c r="L186" s="42">
        <f t="shared" si="11"/>
        <v>0</v>
      </c>
    </row>
    <row r="187" spans="1:12" s="2" customFormat="1" ht="24">
      <c r="A187" s="33" t="s">
        <v>460</v>
      </c>
      <c r="B187" s="33" t="s">
        <v>502</v>
      </c>
      <c r="C187" s="33" t="s">
        <v>441</v>
      </c>
      <c r="D187" s="40" t="s">
        <v>202</v>
      </c>
      <c r="E187" s="33" t="s">
        <v>11</v>
      </c>
      <c r="F187" s="33" t="s">
        <v>192</v>
      </c>
      <c r="G187" s="41"/>
      <c r="H187" s="41">
        <f>G187+'1ª Medição'!H187</f>
        <v>0</v>
      </c>
      <c r="I187" s="42">
        <v>65.07</v>
      </c>
      <c r="J187" s="42">
        <v>84.6</v>
      </c>
      <c r="K187" s="42">
        <f t="shared" si="10"/>
        <v>0</v>
      </c>
      <c r="L187" s="42">
        <f t="shared" si="11"/>
        <v>0</v>
      </c>
    </row>
    <row r="188" spans="1:12" s="2" customFormat="1" ht="24">
      <c r="A188" s="33" t="s">
        <v>460</v>
      </c>
      <c r="B188" s="33" t="s">
        <v>503</v>
      </c>
      <c r="C188" s="33" t="s">
        <v>442</v>
      </c>
      <c r="D188" s="40" t="s">
        <v>203</v>
      </c>
      <c r="E188" s="33" t="s">
        <v>11</v>
      </c>
      <c r="F188" s="33" t="s">
        <v>201</v>
      </c>
      <c r="G188" s="41"/>
      <c r="H188" s="41">
        <f>G188+'1ª Medição'!H188</f>
        <v>0</v>
      </c>
      <c r="I188" s="42">
        <v>45.47</v>
      </c>
      <c r="J188" s="42">
        <v>59.12</v>
      </c>
      <c r="K188" s="42">
        <f t="shared" si="10"/>
        <v>0</v>
      </c>
      <c r="L188" s="42">
        <f t="shared" si="11"/>
        <v>0</v>
      </c>
    </row>
    <row r="189" spans="1:12" s="2" customFormat="1" ht="24">
      <c r="A189" s="33" t="s">
        <v>5</v>
      </c>
      <c r="B189" s="33" t="s">
        <v>204</v>
      </c>
      <c r="C189" s="33" t="s">
        <v>443</v>
      </c>
      <c r="D189" s="40" t="s">
        <v>205</v>
      </c>
      <c r="E189" s="33" t="s">
        <v>121</v>
      </c>
      <c r="F189" s="33" t="s">
        <v>192</v>
      </c>
      <c r="G189" s="41"/>
      <c r="H189" s="41">
        <f>G189+'1ª Medição'!H189</f>
        <v>0</v>
      </c>
      <c r="I189" s="42">
        <v>55.27</v>
      </c>
      <c r="J189" s="42">
        <v>71.86</v>
      </c>
      <c r="K189" s="42">
        <f t="shared" si="10"/>
        <v>0</v>
      </c>
      <c r="L189" s="42">
        <f t="shared" si="11"/>
        <v>0</v>
      </c>
    </row>
    <row r="190" spans="1:12" s="2" customFormat="1" ht="15">
      <c r="A190" s="357" t="s">
        <v>206</v>
      </c>
      <c r="B190" s="358"/>
      <c r="C190" s="358"/>
      <c r="D190" s="358"/>
      <c r="E190" s="359"/>
      <c r="F190" s="33"/>
      <c r="G190" s="41"/>
      <c r="H190" s="41">
        <f>G190+'1ª Medição'!H190</f>
        <v>0</v>
      </c>
      <c r="I190" s="42"/>
      <c r="J190" s="42"/>
      <c r="K190" s="42"/>
      <c r="L190" s="42"/>
    </row>
    <row r="191" spans="1:12" s="2" customFormat="1" ht="108">
      <c r="A191" s="33" t="s">
        <v>5</v>
      </c>
      <c r="B191" s="33" t="s">
        <v>207</v>
      </c>
      <c r="C191" s="33" t="s">
        <v>444</v>
      </c>
      <c r="D191" s="40" t="s">
        <v>302</v>
      </c>
      <c r="E191" s="33" t="s">
        <v>11</v>
      </c>
      <c r="F191" s="33" t="s">
        <v>303</v>
      </c>
      <c r="G191" s="41"/>
      <c r="H191" s="41">
        <f>G191+'1ª Medição'!H191</f>
        <v>0</v>
      </c>
      <c r="I191" s="42">
        <v>126.15</v>
      </c>
      <c r="J191" s="42">
        <f t="shared" si="12"/>
        <v>164</v>
      </c>
      <c r="K191" s="42">
        <f t="shared" si="10"/>
        <v>0</v>
      </c>
      <c r="L191" s="42">
        <f t="shared" si="11"/>
        <v>0</v>
      </c>
    </row>
    <row r="192" spans="1:12" s="2" customFormat="1" ht="48">
      <c r="A192" s="33" t="s">
        <v>5</v>
      </c>
      <c r="B192" s="33" t="s">
        <v>208</v>
      </c>
      <c r="C192" s="33" t="s">
        <v>445</v>
      </c>
      <c r="D192" s="40" t="s">
        <v>304</v>
      </c>
      <c r="E192" s="33" t="s">
        <v>35</v>
      </c>
      <c r="F192" s="33" t="s">
        <v>305</v>
      </c>
      <c r="G192" s="41"/>
      <c r="H192" s="41">
        <f>G192+'1ª Medição'!H192</f>
        <v>0</v>
      </c>
      <c r="I192" s="42">
        <v>35.67</v>
      </c>
      <c r="J192" s="42">
        <v>46.38</v>
      </c>
      <c r="K192" s="42">
        <f t="shared" si="10"/>
        <v>0</v>
      </c>
      <c r="L192" s="42">
        <f t="shared" si="11"/>
        <v>0</v>
      </c>
    </row>
    <row r="193" spans="1:12" s="2" customFormat="1" ht="36">
      <c r="A193" s="33" t="s">
        <v>5</v>
      </c>
      <c r="B193" s="33" t="s">
        <v>209</v>
      </c>
      <c r="C193" s="33" t="s">
        <v>446</v>
      </c>
      <c r="D193" s="40" t="s">
        <v>306</v>
      </c>
      <c r="E193" s="33" t="s">
        <v>35</v>
      </c>
      <c r="F193" s="33" t="s">
        <v>307</v>
      </c>
      <c r="G193" s="41"/>
      <c r="H193" s="41">
        <f>G193+'1ª Medição'!H193</f>
        <v>0</v>
      </c>
      <c r="I193" s="42">
        <v>40.57</v>
      </c>
      <c r="J193" s="42">
        <v>52.75</v>
      </c>
      <c r="K193" s="42">
        <f t="shared" si="10"/>
        <v>0</v>
      </c>
      <c r="L193" s="42">
        <f t="shared" si="11"/>
        <v>0</v>
      </c>
    </row>
    <row r="194" spans="1:12" s="2" customFormat="1" ht="15">
      <c r="A194" s="61"/>
      <c r="B194" s="38"/>
      <c r="C194" s="38"/>
      <c r="D194" s="62" t="s">
        <v>256</v>
      </c>
      <c r="E194" s="38"/>
      <c r="F194" s="63"/>
      <c r="G194" s="64"/>
      <c r="H194" s="41">
        <f>G194+'1ª Medição'!H194</f>
        <v>0</v>
      </c>
      <c r="I194" s="42"/>
      <c r="J194" s="42"/>
      <c r="K194" s="42"/>
      <c r="L194" s="42"/>
    </row>
    <row r="195" spans="1:12" s="2" customFormat="1" ht="15">
      <c r="A195" s="347" t="s">
        <v>316</v>
      </c>
      <c r="B195" s="348"/>
      <c r="C195" s="348"/>
      <c r="D195" s="348"/>
      <c r="E195" s="348"/>
      <c r="F195" s="349"/>
      <c r="G195" s="65"/>
      <c r="H195" s="41">
        <f>G195+'1ª Medição'!H195</f>
        <v>0</v>
      </c>
      <c r="I195" s="46"/>
      <c r="J195" s="46"/>
      <c r="K195" s="42"/>
      <c r="L195" s="42"/>
    </row>
    <row r="196" spans="1:12" s="2" customFormat="1" ht="24">
      <c r="A196" s="33" t="s">
        <v>460</v>
      </c>
      <c r="B196" s="33" t="s">
        <v>497</v>
      </c>
      <c r="C196" s="33" t="s">
        <v>447</v>
      </c>
      <c r="D196" s="40" t="s">
        <v>210</v>
      </c>
      <c r="E196" s="33" t="s">
        <v>35</v>
      </c>
      <c r="F196" s="33" t="s">
        <v>211</v>
      </c>
      <c r="G196" s="41"/>
      <c r="H196" s="41">
        <f>G196+'1ª Medição'!H196</f>
        <v>0</v>
      </c>
      <c r="I196" s="42">
        <v>33.71</v>
      </c>
      <c r="J196" s="42">
        <v>43.83</v>
      </c>
      <c r="K196" s="42">
        <f t="shared" si="10"/>
        <v>0</v>
      </c>
      <c r="L196" s="42">
        <f t="shared" si="11"/>
        <v>0</v>
      </c>
    </row>
    <row r="197" spans="1:12" s="2" customFormat="1" ht="24">
      <c r="A197" s="33" t="s">
        <v>5</v>
      </c>
      <c r="B197" s="33" t="s">
        <v>212</v>
      </c>
      <c r="C197" s="33" t="s">
        <v>448</v>
      </c>
      <c r="D197" s="40" t="s">
        <v>213</v>
      </c>
      <c r="E197" s="33" t="s">
        <v>11</v>
      </c>
      <c r="F197" s="33" t="s">
        <v>12</v>
      </c>
      <c r="G197" s="41"/>
      <c r="H197" s="41">
        <f>G197+'1ª Medição'!H197</f>
        <v>0</v>
      </c>
      <c r="I197" s="42">
        <v>37.44</v>
      </c>
      <c r="J197" s="42">
        <f t="shared" si="12"/>
        <v>48.67</v>
      </c>
      <c r="K197" s="42">
        <f t="shared" si="10"/>
        <v>0</v>
      </c>
      <c r="L197" s="42">
        <f t="shared" si="11"/>
        <v>0</v>
      </c>
    </row>
    <row r="198" spans="1:12" s="4" customFormat="1" ht="24">
      <c r="A198" s="33" t="s">
        <v>31</v>
      </c>
      <c r="B198" s="33">
        <v>121</v>
      </c>
      <c r="C198" s="33" t="s">
        <v>449</v>
      </c>
      <c r="D198" s="40" t="s">
        <v>214</v>
      </c>
      <c r="E198" s="33" t="s">
        <v>11</v>
      </c>
      <c r="F198" s="33" t="s">
        <v>215</v>
      </c>
      <c r="G198" s="41"/>
      <c r="H198" s="41">
        <f>G198+'1ª Medição'!H198</f>
        <v>0</v>
      </c>
      <c r="I198" s="42">
        <v>1108.6</v>
      </c>
      <c r="J198" s="42">
        <v>1441.17</v>
      </c>
      <c r="K198" s="42">
        <f t="shared" si="10"/>
        <v>0</v>
      </c>
      <c r="L198" s="42">
        <f t="shared" si="11"/>
        <v>0</v>
      </c>
    </row>
    <row r="199" spans="1:12" s="4" customFormat="1" ht="24">
      <c r="A199" s="33" t="s">
        <v>31</v>
      </c>
      <c r="B199" s="33">
        <v>123</v>
      </c>
      <c r="C199" s="33" t="s">
        <v>450</v>
      </c>
      <c r="D199" s="40" t="s">
        <v>216</v>
      </c>
      <c r="E199" s="33" t="s">
        <v>11</v>
      </c>
      <c r="F199" s="33" t="s">
        <v>118</v>
      </c>
      <c r="G199" s="41"/>
      <c r="H199" s="41">
        <f>G199+'1ª Medição'!H199</f>
        <v>0</v>
      </c>
      <c r="I199" s="42">
        <v>1108.6</v>
      </c>
      <c r="J199" s="42">
        <v>1441.17</v>
      </c>
      <c r="K199" s="42">
        <f t="shared" si="10"/>
        <v>0</v>
      </c>
      <c r="L199" s="42">
        <f t="shared" si="11"/>
        <v>0</v>
      </c>
    </row>
    <row r="200" spans="1:12" s="2" customFormat="1" ht="15">
      <c r="A200" s="33"/>
      <c r="B200" s="33"/>
      <c r="C200" s="33"/>
      <c r="D200" s="40" t="s">
        <v>256</v>
      </c>
      <c r="E200" s="33"/>
      <c r="F200" s="33"/>
      <c r="G200" s="41"/>
      <c r="H200" s="41">
        <f>G200+'1ª Medição'!H200</f>
        <v>0</v>
      </c>
      <c r="I200" s="42"/>
      <c r="J200" s="42"/>
      <c r="K200" s="42"/>
      <c r="L200" s="42"/>
    </row>
    <row r="201" spans="1:12" s="2" customFormat="1" ht="15">
      <c r="A201" s="347" t="s">
        <v>315</v>
      </c>
      <c r="B201" s="348"/>
      <c r="C201" s="348"/>
      <c r="D201" s="348"/>
      <c r="E201" s="348"/>
      <c r="F201" s="349"/>
      <c r="G201" s="65"/>
      <c r="H201" s="41">
        <f>G201+'1ª Medição'!H201</f>
        <v>0</v>
      </c>
      <c r="I201" s="46"/>
      <c r="J201" s="46"/>
      <c r="K201" s="42"/>
      <c r="L201" s="42"/>
    </row>
    <row r="202" spans="1:12" s="2" customFormat="1" ht="84">
      <c r="A202" s="33" t="s">
        <v>460</v>
      </c>
      <c r="B202" s="33" t="s">
        <v>500</v>
      </c>
      <c r="C202" s="33" t="s">
        <v>451</v>
      </c>
      <c r="D202" s="40" t="s">
        <v>308</v>
      </c>
      <c r="E202" s="33" t="s">
        <v>11</v>
      </c>
      <c r="F202" s="33" t="s">
        <v>12</v>
      </c>
      <c r="G202" s="41"/>
      <c r="H202" s="41">
        <f>G202+'1ª Medição'!H202</f>
        <v>0</v>
      </c>
      <c r="I202" s="42">
        <v>145.24</v>
      </c>
      <c r="J202" s="42">
        <f t="shared" si="12"/>
        <v>188.81</v>
      </c>
      <c r="K202" s="42">
        <f t="shared" si="10"/>
        <v>0</v>
      </c>
      <c r="L202" s="42">
        <f t="shared" si="11"/>
        <v>0</v>
      </c>
    </row>
    <row r="203" spans="1:12" s="2" customFormat="1" ht="60">
      <c r="A203" s="33" t="s">
        <v>460</v>
      </c>
      <c r="B203" s="33" t="s">
        <v>498</v>
      </c>
      <c r="C203" s="33" t="s">
        <v>452</v>
      </c>
      <c r="D203" s="40" t="s">
        <v>309</v>
      </c>
      <c r="E203" s="33" t="s">
        <v>11</v>
      </c>
      <c r="F203" s="33" t="s">
        <v>116</v>
      </c>
      <c r="G203" s="41"/>
      <c r="H203" s="41">
        <f>G203+'1ª Medição'!H203</f>
        <v>0</v>
      </c>
      <c r="I203" s="42">
        <v>42.34</v>
      </c>
      <c r="J203" s="42">
        <f>ROUND(I203*1.3,2)</f>
        <v>55.04</v>
      </c>
      <c r="K203" s="42">
        <f t="shared" si="10"/>
        <v>0</v>
      </c>
      <c r="L203" s="42">
        <f t="shared" si="11"/>
        <v>0</v>
      </c>
    </row>
    <row r="204" spans="1:12" s="2" customFormat="1" ht="60">
      <c r="A204" s="33" t="s">
        <v>460</v>
      </c>
      <c r="B204" s="33" t="s">
        <v>499</v>
      </c>
      <c r="C204" s="33" t="s">
        <v>453</v>
      </c>
      <c r="D204" s="40" t="s">
        <v>310</v>
      </c>
      <c r="E204" s="33" t="s">
        <v>11</v>
      </c>
      <c r="F204" s="33" t="s">
        <v>154</v>
      </c>
      <c r="G204" s="41"/>
      <c r="H204" s="41">
        <f>G204+'1ª Medição'!H204</f>
        <v>0</v>
      </c>
      <c r="I204" s="42">
        <v>43.74</v>
      </c>
      <c r="J204" s="42">
        <v>56.87</v>
      </c>
      <c r="K204" s="42">
        <f t="shared" si="10"/>
        <v>0</v>
      </c>
      <c r="L204" s="42">
        <f t="shared" si="11"/>
        <v>0</v>
      </c>
    </row>
    <row r="205" spans="1:12" s="2" customFormat="1" ht="72">
      <c r="A205" s="33" t="s">
        <v>460</v>
      </c>
      <c r="B205" s="33" t="s">
        <v>501</v>
      </c>
      <c r="C205" s="33" t="s">
        <v>454</v>
      </c>
      <c r="D205" s="40" t="s">
        <v>311</v>
      </c>
      <c r="E205" s="33" t="s">
        <v>11</v>
      </c>
      <c r="F205" s="33" t="s">
        <v>12</v>
      </c>
      <c r="G205" s="41"/>
      <c r="H205" s="41">
        <f>G205+'1ª Medição'!H205</f>
        <v>0</v>
      </c>
      <c r="I205" s="42">
        <v>163.07</v>
      </c>
      <c r="J205" s="42">
        <v>212</v>
      </c>
      <c r="K205" s="42">
        <f t="shared" si="10"/>
        <v>0</v>
      </c>
      <c r="L205" s="42">
        <f t="shared" si="11"/>
        <v>0</v>
      </c>
    </row>
    <row r="206" spans="1:12" s="4" customFormat="1" ht="72">
      <c r="A206" s="33" t="s">
        <v>460</v>
      </c>
      <c r="B206" s="33" t="s">
        <v>499</v>
      </c>
      <c r="C206" s="33" t="s">
        <v>455</v>
      </c>
      <c r="D206" s="40" t="s">
        <v>312</v>
      </c>
      <c r="E206" s="33" t="s">
        <v>11</v>
      </c>
      <c r="F206" s="33" t="s">
        <v>313</v>
      </c>
      <c r="G206" s="41"/>
      <c r="H206" s="41">
        <f>G206+'1ª Medição'!H206</f>
        <v>0</v>
      </c>
      <c r="I206" s="42">
        <v>42.34</v>
      </c>
      <c r="J206" s="42">
        <f t="shared" si="12"/>
        <v>55.04</v>
      </c>
      <c r="K206" s="42">
        <f t="shared" si="10"/>
        <v>0</v>
      </c>
      <c r="L206" s="42">
        <f t="shared" si="11"/>
        <v>0</v>
      </c>
    </row>
    <row r="207" spans="1:12" s="4" customFormat="1" ht="72">
      <c r="A207" s="33" t="s">
        <v>460</v>
      </c>
      <c r="B207" s="33" t="s">
        <v>499</v>
      </c>
      <c r="C207" s="33" t="s">
        <v>456</v>
      </c>
      <c r="D207" s="40" t="s">
        <v>314</v>
      </c>
      <c r="E207" s="33" t="s">
        <v>11</v>
      </c>
      <c r="F207" s="33" t="s">
        <v>126</v>
      </c>
      <c r="G207" s="41"/>
      <c r="H207" s="41">
        <f>G207+'1ª Medição'!H207</f>
        <v>0</v>
      </c>
      <c r="I207" s="42">
        <v>42.34</v>
      </c>
      <c r="J207" s="42">
        <f t="shared" si="12"/>
        <v>55.04</v>
      </c>
      <c r="K207" s="42">
        <f t="shared" si="10"/>
        <v>0</v>
      </c>
      <c r="L207" s="42">
        <f t="shared" si="11"/>
        <v>0</v>
      </c>
    </row>
    <row r="208" spans="1:12" s="2" customFormat="1" ht="15">
      <c r="A208" s="61"/>
      <c r="B208" s="38"/>
      <c r="C208" s="38"/>
      <c r="D208" s="62" t="s">
        <v>256</v>
      </c>
      <c r="E208" s="38"/>
      <c r="F208" s="63"/>
      <c r="G208" s="64"/>
      <c r="H208" s="63"/>
      <c r="I208" s="42"/>
      <c r="J208" s="42"/>
      <c r="K208" s="42"/>
      <c r="L208" s="42">
        <f>H208*J208</f>
        <v>0</v>
      </c>
    </row>
    <row r="209" spans="1:12" s="2" customFormat="1" ht="15">
      <c r="A209" s="39"/>
      <c r="B209" s="39"/>
      <c r="C209" s="39"/>
      <c r="D209" s="66"/>
      <c r="E209" s="39"/>
      <c r="F209" s="39"/>
      <c r="G209" s="67"/>
      <c r="H209" s="39"/>
      <c r="I209" s="68"/>
      <c r="J209" s="68"/>
      <c r="K209" s="68"/>
      <c r="L209" s="68"/>
    </row>
    <row r="210" spans="1:12" s="2" customFormat="1" ht="15">
      <c r="A210" s="39"/>
      <c r="B210" s="39"/>
      <c r="C210" s="39"/>
      <c r="D210" s="66"/>
      <c r="E210" s="39"/>
      <c r="F210" s="39"/>
      <c r="G210" s="67"/>
      <c r="H210" s="39"/>
      <c r="I210" s="68"/>
      <c r="J210" s="68"/>
      <c r="K210" s="68"/>
      <c r="L210" s="68"/>
    </row>
    <row r="211" spans="1:12" s="2" customFormat="1" ht="15">
      <c r="A211" s="347" t="s">
        <v>256</v>
      </c>
      <c r="B211" s="348"/>
      <c r="C211" s="348"/>
      <c r="D211" s="348"/>
      <c r="E211" s="348"/>
      <c r="F211" s="349"/>
      <c r="G211" s="65"/>
      <c r="H211" s="69"/>
      <c r="I211" s="70"/>
      <c r="J211" s="70"/>
      <c r="K211" s="71">
        <f>SUM(K15:K210)</f>
        <v>32961.1537</v>
      </c>
      <c r="L211" s="71">
        <f>SUM(L15:L208)</f>
        <v>88299.6868</v>
      </c>
    </row>
  </sheetData>
  <sheetProtection/>
  <mergeCells count="63">
    <mergeCell ref="A211:F211"/>
    <mergeCell ref="A137:E137"/>
    <mergeCell ref="A176:E176"/>
    <mergeCell ref="A185:E185"/>
    <mergeCell ref="A190:E190"/>
    <mergeCell ref="A195:F195"/>
    <mergeCell ref="A201:F201"/>
    <mergeCell ref="A111:F111"/>
    <mergeCell ref="A20:E20"/>
    <mergeCell ref="A26:E26"/>
    <mergeCell ref="A34:E34"/>
    <mergeCell ref="A44:F44"/>
    <mergeCell ref="C10:D10"/>
    <mergeCell ref="A62:F62"/>
    <mergeCell ref="A109:F109"/>
    <mergeCell ref="E10:F10"/>
    <mergeCell ref="G10:H10"/>
    <mergeCell ref="I10:J10"/>
    <mergeCell ref="K10:L10"/>
    <mergeCell ref="A88:F88"/>
    <mergeCell ref="A45:F45"/>
    <mergeCell ref="A53:F53"/>
    <mergeCell ref="A56:F56"/>
    <mergeCell ref="A57:F57"/>
    <mergeCell ref="A8:D8"/>
    <mergeCell ref="E8:F8"/>
    <mergeCell ref="G8:H8"/>
    <mergeCell ref="I8:J8"/>
    <mergeCell ref="K8:L8"/>
    <mergeCell ref="K9:L9"/>
    <mergeCell ref="C9:D9"/>
    <mergeCell ref="E9:F9"/>
    <mergeCell ref="G9:H9"/>
    <mergeCell ref="I9:J9"/>
    <mergeCell ref="K5:L5"/>
    <mergeCell ref="A6:B6"/>
    <mergeCell ref="C6:D6"/>
    <mergeCell ref="E6:F6"/>
    <mergeCell ref="A7:D7"/>
    <mergeCell ref="E7:F7"/>
    <mergeCell ref="G7:H7"/>
    <mergeCell ref="I7:J7"/>
    <mergeCell ref="K7:L7"/>
    <mergeCell ref="K3:L3"/>
    <mergeCell ref="A4:B4"/>
    <mergeCell ref="C4:D4"/>
    <mergeCell ref="E4:F4"/>
    <mergeCell ref="K6:L6"/>
    <mergeCell ref="A5:B5"/>
    <mergeCell ref="C5:D5"/>
    <mergeCell ref="E5:F5"/>
    <mergeCell ref="G5:H5"/>
    <mergeCell ref="I5:J5"/>
    <mergeCell ref="G4:H4"/>
    <mergeCell ref="I4:J4"/>
    <mergeCell ref="G6:H6"/>
    <mergeCell ref="I6:J6"/>
    <mergeCell ref="K4:L4"/>
    <mergeCell ref="A1:L2"/>
    <mergeCell ref="A3:B3"/>
    <mergeCell ref="C3:F3"/>
    <mergeCell ref="G3:H3"/>
    <mergeCell ref="I3:J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11"/>
  <sheetViews>
    <sheetView zoomScalePageLayoutView="0" workbookViewId="0" topLeftCell="A103">
      <selection activeCell="I110" sqref="I110"/>
    </sheetView>
  </sheetViews>
  <sheetFormatPr defaultColWidth="9.140625" defaultRowHeight="15"/>
  <cols>
    <col min="1" max="1" width="6.7109375" style="8" customWidth="1"/>
    <col min="2" max="2" width="8.57421875" style="32" customWidth="1"/>
    <col min="3" max="3" width="5.57421875" style="8" bestFit="1" customWidth="1"/>
    <col min="4" max="4" width="36.7109375" style="9" customWidth="1"/>
    <col min="5" max="5" width="5.421875" style="8" bestFit="1" customWidth="1"/>
    <col min="6" max="6" width="9.421875" style="8" customWidth="1"/>
    <col min="7" max="7" width="10.140625" style="22" customWidth="1"/>
    <col min="8" max="8" width="11.00390625" style="8" customWidth="1"/>
    <col min="9" max="9" width="11.7109375" style="10" customWidth="1"/>
    <col min="10" max="10" width="10.7109375" style="10" customWidth="1"/>
    <col min="11" max="11" width="12.140625" style="10" customWidth="1"/>
    <col min="12" max="12" width="14.8515625" style="10" customWidth="1"/>
  </cols>
  <sheetData>
    <row r="1" spans="1:12" ht="15">
      <c r="A1" s="337" t="s">
        <v>531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9"/>
    </row>
    <row r="2" spans="1:12" ht="15">
      <c r="A2" s="340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2"/>
    </row>
    <row r="3" spans="1:12" ht="15.75" customHeight="1">
      <c r="A3" s="343" t="s">
        <v>522</v>
      </c>
      <c r="B3" s="343"/>
      <c r="C3" s="323" t="s">
        <v>523</v>
      </c>
      <c r="D3" s="324"/>
      <c r="E3" s="324"/>
      <c r="F3" s="325"/>
      <c r="G3" s="319" t="s">
        <v>524</v>
      </c>
      <c r="H3" s="320"/>
      <c r="I3" s="326" t="s">
        <v>253</v>
      </c>
      <c r="J3" s="327"/>
      <c r="K3" s="344" t="s">
        <v>526</v>
      </c>
      <c r="L3" s="344"/>
    </row>
    <row r="4" spans="1:12" ht="15">
      <c r="A4" s="345"/>
      <c r="B4" s="345"/>
      <c r="C4" s="346"/>
      <c r="D4" s="346"/>
      <c r="E4" s="317" t="s">
        <v>540</v>
      </c>
      <c r="F4" s="317"/>
      <c r="G4" s="321">
        <v>42124</v>
      </c>
      <c r="H4" s="322"/>
      <c r="I4" s="328" t="s">
        <v>546</v>
      </c>
      <c r="J4" s="329"/>
      <c r="K4" s="318"/>
      <c r="L4" s="318"/>
    </row>
    <row r="5" spans="1:12" ht="15">
      <c r="A5" s="350" t="s">
        <v>542</v>
      </c>
      <c r="B5" s="351"/>
      <c r="C5" s="390" t="s">
        <v>543</v>
      </c>
      <c r="D5" s="391"/>
      <c r="E5" s="380" t="s">
        <v>538</v>
      </c>
      <c r="F5" s="381"/>
      <c r="G5" s="392" t="s">
        <v>525</v>
      </c>
      <c r="H5" s="393"/>
      <c r="I5" s="386" t="s">
        <v>516</v>
      </c>
      <c r="J5" s="387"/>
      <c r="K5" s="388">
        <v>650936.07</v>
      </c>
      <c r="L5" s="389"/>
    </row>
    <row r="6" spans="1:12" ht="15">
      <c r="A6" s="378"/>
      <c r="B6" s="379"/>
      <c r="C6" s="379"/>
      <c r="D6" s="397"/>
      <c r="E6" s="384"/>
      <c r="F6" s="385"/>
      <c r="G6" s="394" t="s">
        <v>547</v>
      </c>
      <c r="H6" s="395"/>
      <c r="I6" s="386" t="s">
        <v>518</v>
      </c>
      <c r="J6" s="387"/>
      <c r="K6" s="388">
        <f>K211</f>
        <v>34007.3172</v>
      </c>
      <c r="L6" s="389"/>
    </row>
    <row r="7" spans="1:12" ht="15">
      <c r="A7" s="374" t="s">
        <v>530</v>
      </c>
      <c r="B7" s="375"/>
      <c r="C7" s="375"/>
      <c r="D7" s="376"/>
      <c r="E7" s="336"/>
      <c r="F7" s="336"/>
      <c r="G7" s="334" t="s">
        <v>528</v>
      </c>
      <c r="H7" s="335"/>
      <c r="I7" s="372" t="s">
        <v>519</v>
      </c>
      <c r="J7" s="373"/>
      <c r="K7" s="333">
        <f>L211</f>
        <v>122307.004</v>
      </c>
      <c r="L7" s="333"/>
    </row>
    <row r="8" spans="1:12" ht="15">
      <c r="A8" s="377"/>
      <c r="B8" s="377"/>
      <c r="C8" s="377"/>
      <c r="D8" s="377"/>
      <c r="E8" s="382" t="s">
        <v>527</v>
      </c>
      <c r="F8" s="383"/>
      <c r="G8" s="398" t="s">
        <v>537</v>
      </c>
      <c r="H8" s="399"/>
      <c r="I8" s="372" t="s">
        <v>517</v>
      </c>
      <c r="J8" s="373"/>
      <c r="K8" s="331">
        <f>K5-K7</f>
        <v>528629.066</v>
      </c>
      <c r="L8" s="332"/>
    </row>
    <row r="9" spans="1:12" ht="15">
      <c r="A9" s="23" t="s">
        <v>254</v>
      </c>
      <c r="B9" s="27"/>
      <c r="C9" s="363" t="s">
        <v>535</v>
      </c>
      <c r="D9" s="364"/>
      <c r="E9" s="361" t="s">
        <v>539</v>
      </c>
      <c r="F9" s="362"/>
      <c r="G9" s="334" t="s">
        <v>529</v>
      </c>
      <c r="H9" s="335"/>
      <c r="I9" s="372" t="s">
        <v>520</v>
      </c>
      <c r="J9" s="373"/>
      <c r="K9" s="396">
        <f>K6/K5</f>
        <v>0.05224371296554514</v>
      </c>
      <c r="L9" s="396"/>
    </row>
    <row r="10" spans="1:12" ht="15">
      <c r="A10" s="24"/>
      <c r="B10" s="28"/>
      <c r="C10" s="368"/>
      <c r="D10" s="368"/>
      <c r="E10" s="369"/>
      <c r="F10" s="369"/>
      <c r="G10" s="370">
        <v>41891</v>
      </c>
      <c r="H10" s="371"/>
      <c r="I10" s="355" t="s">
        <v>521</v>
      </c>
      <c r="J10" s="355"/>
      <c r="K10" s="330">
        <f>K7/K5</f>
        <v>0.18789403389491077</v>
      </c>
      <c r="L10" s="330"/>
    </row>
    <row r="11" spans="1:12" ht="15">
      <c r="A11" s="5"/>
      <c r="B11" s="29"/>
      <c r="C11" s="5"/>
      <c r="D11" s="6"/>
      <c r="E11" s="5"/>
      <c r="F11" s="5"/>
      <c r="G11" s="20"/>
      <c r="H11" s="5"/>
      <c r="I11" s="7"/>
      <c r="J11" s="7"/>
      <c r="K11" s="7"/>
      <c r="L11" s="7"/>
    </row>
    <row r="12" spans="1:12" s="1" customFormat="1" ht="15">
      <c r="A12" s="74" t="s">
        <v>255</v>
      </c>
      <c r="B12" s="75" t="s">
        <v>0</v>
      </c>
      <c r="C12" s="74" t="s">
        <v>1</v>
      </c>
      <c r="D12" s="76" t="s">
        <v>2</v>
      </c>
      <c r="E12" s="76" t="s">
        <v>3</v>
      </c>
      <c r="F12" s="76" t="s">
        <v>511</v>
      </c>
      <c r="G12" s="77" t="s">
        <v>511</v>
      </c>
      <c r="H12" s="76" t="s">
        <v>511</v>
      </c>
      <c r="I12" s="78" t="s">
        <v>534</v>
      </c>
      <c r="J12" s="78" t="s">
        <v>533</v>
      </c>
      <c r="K12" s="78" t="s">
        <v>457</v>
      </c>
      <c r="L12" s="78" t="s">
        <v>457</v>
      </c>
    </row>
    <row r="13" spans="1:12" s="1" customFormat="1" ht="25.5">
      <c r="A13" s="12"/>
      <c r="B13" s="30"/>
      <c r="C13" s="12"/>
      <c r="D13" s="11"/>
      <c r="E13" s="17"/>
      <c r="F13" s="17" t="s">
        <v>510</v>
      </c>
      <c r="G13" s="19" t="s">
        <v>514</v>
      </c>
      <c r="H13" s="17" t="s">
        <v>513</v>
      </c>
      <c r="I13" s="18" t="s">
        <v>532</v>
      </c>
      <c r="J13" s="18" t="s">
        <v>532</v>
      </c>
      <c r="K13" s="18" t="s">
        <v>512</v>
      </c>
      <c r="L13" s="18" t="s">
        <v>515</v>
      </c>
    </row>
    <row r="14" spans="1:12" ht="25.5">
      <c r="A14" s="13"/>
      <c r="B14" s="31"/>
      <c r="C14" s="26">
        <v>1</v>
      </c>
      <c r="D14" s="25" t="s">
        <v>4</v>
      </c>
      <c r="E14" s="13"/>
      <c r="F14" s="13"/>
      <c r="G14" s="21"/>
      <c r="H14" s="16"/>
      <c r="I14" s="14"/>
      <c r="J14" s="14"/>
      <c r="K14" s="15"/>
      <c r="L14" s="15"/>
    </row>
    <row r="15" spans="1:12" s="2" customFormat="1" ht="48">
      <c r="A15" s="33" t="s">
        <v>5</v>
      </c>
      <c r="B15" s="33" t="s">
        <v>6</v>
      </c>
      <c r="C15" s="33" t="s">
        <v>317</v>
      </c>
      <c r="D15" s="40" t="s">
        <v>218</v>
      </c>
      <c r="E15" s="33" t="s">
        <v>29</v>
      </c>
      <c r="F15" s="33" t="s">
        <v>219</v>
      </c>
      <c r="G15" s="41"/>
      <c r="H15" s="41">
        <f>G15+'2ª Medição'!H15</f>
        <v>4.5</v>
      </c>
      <c r="I15" s="42">
        <v>162.92</v>
      </c>
      <c r="J15" s="42">
        <v>211.79</v>
      </c>
      <c r="K15" s="42">
        <f>J15*G15</f>
        <v>0</v>
      </c>
      <c r="L15" s="42">
        <f>H15*J15</f>
        <v>953.055</v>
      </c>
    </row>
    <row r="16" spans="1:12" s="2" customFormat="1" ht="48">
      <c r="A16" s="33" t="s">
        <v>5</v>
      </c>
      <c r="B16" s="33" t="s">
        <v>7</v>
      </c>
      <c r="C16" s="33" t="s">
        <v>318</v>
      </c>
      <c r="D16" s="40" t="s">
        <v>220</v>
      </c>
      <c r="E16" s="33" t="s">
        <v>29</v>
      </c>
      <c r="F16" s="33" t="s">
        <v>221</v>
      </c>
      <c r="G16" s="41"/>
      <c r="H16" s="41">
        <f>G16+'2ª Medição'!H16</f>
        <v>360</v>
      </c>
      <c r="I16" s="42">
        <v>8.38</v>
      </c>
      <c r="J16" s="42">
        <f aca="true" t="shared" si="0" ref="J16:J25">ROUND(I16*1.3,2)</f>
        <v>10.89</v>
      </c>
      <c r="K16" s="42">
        <f aca="true" t="shared" si="1" ref="K16:K79">J16*G16</f>
        <v>0</v>
      </c>
      <c r="L16" s="42">
        <f aca="true" t="shared" si="2" ref="L16:L79">H16*J16</f>
        <v>3920.4</v>
      </c>
    </row>
    <row r="17" spans="1:12" s="2" customFormat="1" ht="48">
      <c r="A17" s="33" t="s">
        <v>5</v>
      </c>
      <c r="B17" s="33" t="s">
        <v>8</v>
      </c>
      <c r="C17" s="33" t="s">
        <v>319</v>
      </c>
      <c r="D17" s="40" t="s">
        <v>222</v>
      </c>
      <c r="E17" s="33" t="s">
        <v>11</v>
      </c>
      <c r="F17" s="33" t="s">
        <v>12</v>
      </c>
      <c r="G17" s="41"/>
      <c r="H17" s="41">
        <f>G17+'2ª Medição'!H17</f>
        <v>1</v>
      </c>
      <c r="I17" s="42">
        <v>1003.88</v>
      </c>
      <c r="J17" s="42">
        <f t="shared" si="0"/>
        <v>1305.04</v>
      </c>
      <c r="K17" s="42">
        <f t="shared" si="1"/>
        <v>0</v>
      </c>
      <c r="L17" s="42">
        <f t="shared" si="2"/>
        <v>1305.04</v>
      </c>
    </row>
    <row r="18" spans="1:12" s="2" customFormat="1" ht="24">
      <c r="A18" s="33" t="s">
        <v>5</v>
      </c>
      <c r="B18" s="33" t="s">
        <v>9</v>
      </c>
      <c r="C18" s="33" t="s">
        <v>320</v>
      </c>
      <c r="D18" s="40" t="s">
        <v>10</v>
      </c>
      <c r="E18" s="33" t="s">
        <v>11</v>
      </c>
      <c r="F18" s="33" t="s">
        <v>12</v>
      </c>
      <c r="G18" s="41"/>
      <c r="H18" s="41">
        <f>G18+'2ª Medição'!H18</f>
        <v>0</v>
      </c>
      <c r="I18" s="42">
        <v>562.88</v>
      </c>
      <c r="J18" s="42">
        <f t="shared" si="0"/>
        <v>731.74</v>
      </c>
      <c r="K18" s="42">
        <f t="shared" si="1"/>
        <v>0</v>
      </c>
      <c r="L18" s="42">
        <f t="shared" si="2"/>
        <v>0</v>
      </c>
    </row>
    <row r="19" spans="1:12" s="2" customFormat="1" ht="24">
      <c r="A19" s="33" t="s">
        <v>5</v>
      </c>
      <c r="B19" s="33">
        <v>73658</v>
      </c>
      <c r="C19" s="33" t="s">
        <v>321</v>
      </c>
      <c r="D19" s="40" t="s">
        <v>13</v>
      </c>
      <c r="E19" s="33" t="s">
        <v>11</v>
      </c>
      <c r="F19" s="33" t="s">
        <v>12</v>
      </c>
      <c r="G19" s="41"/>
      <c r="H19" s="41">
        <f>G19+'2ª Medição'!H19</f>
        <v>1</v>
      </c>
      <c r="I19" s="42">
        <v>415.88</v>
      </c>
      <c r="J19" s="42">
        <f t="shared" si="0"/>
        <v>540.64</v>
      </c>
      <c r="K19" s="42">
        <f t="shared" si="1"/>
        <v>0</v>
      </c>
      <c r="L19" s="42">
        <f t="shared" si="2"/>
        <v>540.64</v>
      </c>
    </row>
    <row r="20" spans="1:12" s="2" customFormat="1" ht="15">
      <c r="A20" s="356"/>
      <c r="B20" s="356"/>
      <c r="C20" s="356"/>
      <c r="D20" s="356"/>
      <c r="E20" s="356"/>
      <c r="F20" s="33"/>
      <c r="G20" s="41"/>
      <c r="H20" s="41">
        <f>G20+'2ª Medição'!H20</f>
        <v>0</v>
      </c>
      <c r="I20" s="42"/>
      <c r="J20" s="42"/>
      <c r="K20" s="42"/>
      <c r="L20" s="42">
        <f t="shared" si="2"/>
        <v>0</v>
      </c>
    </row>
    <row r="21" spans="1:12" s="2" customFormat="1" ht="15">
      <c r="A21" s="34"/>
      <c r="B21" s="34"/>
      <c r="C21" s="43">
        <v>2</v>
      </c>
      <c r="D21" s="44" t="s">
        <v>14</v>
      </c>
      <c r="E21" s="34"/>
      <c r="F21" s="34"/>
      <c r="G21" s="45"/>
      <c r="H21" s="41">
        <f>G21+'2ª Medição'!H21</f>
        <v>0</v>
      </c>
      <c r="I21" s="46"/>
      <c r="J21" s="46"/>
      <c r="K21" s="42"/>
      <c r="L21" s="42">
        <f t="shared" si="2"/>
        <v>0</v>
      </c>
    </row>
    <row r="22" spans="1:12" s="2" customFormat="1" ht="24">
      <c r="A22" s="33" t="s">
        <v>5</v>
      </c>
      <c r="B22" s="33" t="s">
        <v>15</v>
      </c>
      <c r="C22" s="33" t="s">
        <v>322</v>
      </c>
      <c r="D22" s="40" t="s">
        <v>16</v>
      </c>
      <c r="E22" s="33" t="s">
        <v>17</v>
      </c>
      <c r="F22" s="33" t="s">
        <v>18</v>
      </c>
      <c r="G22" s="41"/>
      <c r="H22" s="41">
        <f>G22+'2ª Medição'!H22</f>
        <v>82.66</v>
      </c>
      <c r="I22" s="42">
        <v>18.96</v>
      </c>
      <c r="J22" s="42">
        <f t="shared" si="0"/>
        <v>24.65</v>
      </c>
      <c r="K22" s="42">
        <f t="shared" si="1"/>
        <v>0</v>
      </c>
      <c r="L22" s="42">
        <f t="shared" si="2"/>
        <v>2037.5689999999997</v>
      </c>
    </row>
    <row r="23" spans="1:12" s="2" customFormat="1" ht="24">
      <c r="A23" s="33" t="s">
        <v>5</v>
      </c>
      <c r="B23" s="33">
        <v>72920</v>
      </c>
      <c r="C23" s="33" t="s">
        <v>323</v>
      </c>
      <c r="D23" s="40" t="s">
        <v>19</v>
      </c>
      <c r="E23" s="33" t="s">
        <v>17</v>
      </c>
      <c r="F23" s="33" t="s">
        <v>20</v>
      </c>
      <c r="G23" s="41"/>
      <c r="H23" s="41">
        <f>G23+'2ª Medição'!H23</f>
        <v>52.42</v>
      </c>
      <c r="I23" s="42">
        <v>9.18</v>
      </c>
      <c r="J23" s="42">
        <f t="shared" si="0"/>
        <v>11.93</v>
      </c>
      <c r="K23" s="42">
        <f t="shared" si="1"/>
        <v>0</v>
      </c>
      <c r="L23" s="42">
        <f t="shared" si="2"/>
        <v>625.3706</v>
      </c>
    </row>
    <row r="24" spans="1:12" s="2" customFormat="1" ht="24">
      <c r="A24" s="33" t="s">
        <v>5</v>
      </c>
      <c r="B24" s="33">
        <v>72898</v>
      </c>
      <c r="C24" s="33" t="s">
        <v>324</v>
      </c>
      <c r="D24" s="40" t="s">
        <v>21</v>
      </c>
      <c r="E24" s="33" t="s">
        <v>17</v>
      </c>
      <c r="F24" s="33" t="s">
        <v>22</v>
      </c>
      <c r="G24" s="41"/>
      <c r="H24" s="41">
        <f>G24+'2ª Medição'!H24</f>
        <v>46.53</v>
      </c>
      <c r="I24" s="42">
        <v>4.23</v>
      </c>
      <c r="J24" s="42">
        <v>5.49</v>
      </c>
      <c r="K24" s="42">
        <f t="shared" si="1"/>
        <v>0</v>
      </c>
      <c r="L24" s="42">
        <f t="shared" si="2"/>
        <v>255.4497</v>
      </c>
    </row>
    <row r="25" spans="1:12" s="2" customFormat="1" ht="36">
      <c r="A25" s="33" t="s">
        <v>5</v>
      </c>
      <c r="B25" s="33">
        <v>72900</v>
      </c>
      <c r="C25" s="33" t="s">
        <v>325</v>
      </c>
      <c r="D25" s="40" t="s">
        <v>23</v>
      </c>
      <c r="E25" s="33" t="s">
        <v>17</v>
      </c>
      <c r="F25" s="33" t="s">
        <v>22</v>
      </c>
      <c r="G25" s="41"/>
      <c r="H25" s="41">
        <f>G25+'2ª Medição'!H25</f>
        <v>46.53</v>
      </c>
      <c r="I25" s="42">
        <v>2.27</v>
      </c>
      <c r="J25" s="42">
        <f t="shared" si="0"/>
        <v>2.95</v>
      </c>
      <c r="K25" s="42">
        <f t="shared" si="1"/>
        <v>0</v>
      </c>
      <c r="L25" s="42">
        <f t="shared" si="2"/>
        <v>137.26350000000002</v>
      </c>
    </row>
    <row r="26" spans="1:12" s="2" customFormat="1" ht="15" customHeight="1">
      <c r="A26" s="357"/>
      <c r="B26" s="358"/>
      <c r="C26" s="358"/>
      <c r="D26" s="358"/>
      <c r="E26" s="359"/>
      <c r="F26" s="33"/>
      <c r="G26" s="41"/>
      <c r="H26" s="41">
        <f>G26+'2ª Medição'!H26</f>
        <v>0</v>
      </c>
      <c r="I26" s="42"/>
      <c r="J26" s="42"/>
      <c r="K26" s="42"/>
      <c r="L26" s="42">
        <f t="shared" si="2"/>
        <v>0</v>
      </c>
    </row>
    <row r="27" spans="1:12" s="2" customFormat="1" ht="15">
      <c r="A27" s="34"/>
      <c r="B27" s="34"/>
      <c r="C27" s="73">
        <v>3</v>
      </c>
      <c r="D27" s="72" t="s">
        <v>24</v>
      </c>
      <c r="E27" s="34"/>
      <c r="F27" s="34"/>
      <c r="G27" s="45"/>
      <c r="H27" s="41">
        <f>G27+'2ª Medição'!H27</f>
        <v>0</v>
      </c>
      <c r="I27" s="46"/>
      <c r="J27" s="46"/>
      <c r="K27" s="42"/>
      <c r="L27" s="42">
        <f t="shared" si="2"/>
        <v>0</v>
      </c>
    </row>
    <row r="28" spans="1:12" s="2" customFormat="1" ht="36">
      <c r="A28" s="33" t="s">
        <v>5</v>
      </c>
      <c r="B28" s="33" t="s">
        <v>25</v>
      </c>
      <c r="C28" s="33" t="s">
        <v>326</v>
      </c>
      <c r="D28" s="40" t="s">
        <v>26</v>
      </c>
      <c r="E28" s="33" t="s">
        <v>29</v>
      </c>
      <c r="F28" s="33" t="s">
        <v>30</v>
      </c>
      <c r="G28" s="41"/>
      <c r="H28" s="41">
        <f>G28+'2ª Medição'!H28</f>
        <v>0</v>
      </c>
      <c r="I28" s="42">
        <v>55.36</v>
      </c>
      <c r="J28" s="42">
        <f>ROUND(I28*1.3,2)</f>
        <v>71.97</v>
      </c>
      <c r="K28" s="42">
        <f t="shared" si="1"/>
        <v>0</v>
      </c>
      <c r="L28" s="42">
        <f t="shared" si="2"/>
        <v>0</v>
      </c>
    </row>
    <row r="29" spans="1:12" s="2" customFormat="1" ht="24">
      <c r="A29" s="33" t="s">
        <v>5</v>
      </c>
      <c r="B29" s="33" t="s">
        <v>27</v>
      </c>
      <c r="C29" s="33" t="s">
        <v>327</v>
      </c>
      <c r="D29" s="40" t="s">
        <v>28</v>
      </c>
      <c r="E29" s="33" t="s">
        <v>29</v>
      </c>
      <c r="F29" s="33" t="s">
        <v>30</v>
      </c>
      <c r="G29" s="41"/>
      <c r="H29" s="41">
        <f>G29+'2ª Medição'!H29</f>
        <v>0</v>
      </c>
      <c r="I29" s="42">
        <v>32.58</v>
      </c>
      <c r="J29" s="42">
        <v>42.36</v>
      </c>
      <c r="K29" s="42">
        <f t="shared" si="1"/>
        <v>0</v>
      </c>
      <c r="L29" s="42">
        <f t="shared" si="2"/>
        <v>0</v>
      </c>
    </row>
    <row r="30" spans="1:12" s="3" customFormat="1" ht="24">
      <c r="A30" s="33" t="s">
        <v>31</v>
      </c>
      <c r="B30" s="33">
        <v>91</v>
      </c>
      <c r="C30" s="33" t="s">
        <v>328</v>
      </c>
      <c r="D30" s="40" t="s">
        <v>32</v>
      </c>
      <c r="E30" s="33" t="s">
        <v>29</v>
      </c>
      <c r="F30" s="33" t="s">
        <v>33</v>
      </c>
      <c r="G30" s="41"/>
      <c r="H30" s="41">
        <f>G30+'2ª Medição'!H30</f>
        <v>0</v>
      </c>
      <c r="I30" s="42">
        <v>113.92</v>
      </c>
      <c r="J30" s="42">
        <v>148.09</v>
      </c>
      <c r="K30" s="42">
        <f t="shared" si="1"/>
        <v>0</v>
      </c>
      <c r="L30" s="42">
        <f t="shared" si="2"/>
        <v>0</v>
      </c>
    </row>
    <row r="31" spans="1:12" s="2" customFormat="1" ht="48">
      <c r="A31" s="33" t="s">
        <v>5</v>
      </c>
      <c r="B31" s="33">
        <v>6058</v>
      </c>
      <c r="C31" s="33" t="s">
        <v>329</v>
      </c>
      <c r="D31" s="40" t="s">
        <v>223</v>
      </c>
      <c r="E31" s="33" t="s">
        <v>35</v>
      </c>
      <c r="F31" s="33" t="s">
        <v>224</v>
      </c>
      <c r="G31" s="41"/>
      <c r="H31" s="41">
        <f>G31+'2ª Medição'!H31</f>
        <v>0</v>
      </c>
      <c r="I31" s="42">
        <v>17.27</v>
      </c>
      <c r="J31" s="42">
        <f>ROUND(I31*1.3,2)</f>
        <v>22.45</v>
      </c>
      <c r="K31" s="42">
        <f t="shared" si="1"/>
        <v>0</v>
      </c>
      <c r="L31" s="42">
        <f t="shared" si="2"/>
        <v>0</v>
      </c>
    </row>
    <row r="32" spans="1:12" s="2" customFormat="1" ht="15">
      <c r="A32" s="33" t="s">
        <v>5</v>
      </c>
      <c r="B32" s="33">
        <v>72105</v>
      </c>
      <c r="C32" s="33" t="s">
        <v>330</v>
      </c>
      <c r="D32" s="40" t="s">
        <v>34</v>
      </c>
      <c r="E32" s="33" t="s">
        <v>35</v>
      </c>
      <c r="F32" s="33" t="s">
        <v>36</v>
      </c>
      <c r="G32" s="41"/>
      <c r="H32" s="41">
        <f>G32+'2ª Medição'!H32</f>
        <v>0</v>
      </c>
      <c r="I32" s="42">
        <v>30.13</v>
      </c>
      <c r="J32" s="42">
        <f>ROUND(I32*1.3,2)</f>
        <v>39.17</v>
      </c>
      <c r="K32" s="42">
        <f t="shared" si="1"/>
        <v>0</v>
      </c>
      <c r="L32" s="42">
        <f t="shared" si="2"/>
        <v>0</v>
      </c>
    </row>
    <row r="33" spans="1:12" s="2" customFormat="1" ht="24">
      <c r="A33" s="33" t="s">
        <v>5</v>
      </c>
      <c r="B33" s="33">
        <v>72107</v>
      </c>
      <c r="C33" s="33" t="s">
        <v>331</v>
      </c>
      <c r="D33" s="40" t="s">
        <v>37</v>
      </c>
      <c r="E33" s="33" t="s">
        <v>35</v>
      </c>
      <c r="F33" s="33" t="s">
        <v>38</v>
      </c>
      <c r="G33" s="41"/>
      <c r="H33" s="41">
        <f>G33+'2ª Medição'!H33</f>
        <v>0</v>
      </c>
      <c r="I33" s="42">
        <v>24.74</v>
      </c>
      <c r="J33" s="42">
        <v>32.17</v>
      </c>
      <c r="K33" s="42">
        <f t="shared" si="1"/>
        <v>0</v>
      </c>
      <c r="L33" s="42">
        <f t="shared" si="2"/>
        <v>0</v>
      </c>
    </row>
    <row r="34" spans="1:12" s="2" customFormat="1" ht="15">
      <c r="A34" s="356"/>
      <c r="B34" s="356"/>
      <c r="C34" s="356"/>
      <c r="D34" s="356"/>
      <c r="E34" s="356"/>
      <c r="F34" s="33"/>
      <c r="G34" s="41"/>
      <c r="H34" s="41">
        <f>G34+'2ª Medição'!H34</f>
        <v>0</v>
      </c>
      <c r="I34" s="42"/>
      <c r="J34" s="42"/>
      <c r="K34" s="42"/>
      <c r="L34" s="42">
        <f t="shared" si="2"/>
        <v>0</v>
      </c>
    </row>
    <row r="35" spans="1:12" s="2" customFormat="1" ht="15">
      <c r="A35" s="34"/>
      <c r="B35" s="34"/>
      <c r="C35" s="43">
        <v>4</v>
      </c>
      <c r="D35" s="44" t="s">
        <v>39</v>
      </c>
      <c r="E35" s="34"/>
      <c r="F35" s="34"/>
      <c r="G35" s="45"/>
      <c r="H35" s="41">
        <f>G35+'2ª Medição'!H35</f>
        <v>0</v>
      </c>
      <c r="I35" s="46"/>
      <c r="J35" s="46"/>
      <c r="K35" s="42"/>
      <c r="L35" s="42">
        <f t="shared" si="2"/>
        <v>0</v>
      </c>
    </row>
    <row r="36" spans="1:12" s="2" customFormat="1" ht="15">
      <c r="A36" s="33"/>
      <c r="B36" s="33"/>
      <c r="C36" s="33"/>
      <c r="D36" s="48" t="s">
        <v>40</v>
      </c>
      <c r="E36" s="33"/>
      <c r="F36" s="33"/>
      <c r="G36" s="41"/>
      <c r="H36" s="41">
        <f>G36+'2ª Medição'!H36</f>
        <v>0</v>
      </c>
      <c r="I36" s="42"/>
      <c r="J36" s="42"/>
      <c r="K36" s="42"/>
      <c r="L36" s="42">
        <f t="shared" si="2"/>
        <v>0</v>
      </c>
    </row>
    <row r="37" spans="1:12" s="2" customFormat="1" ht="36">
      <c r="A37" s="33" t="s">
        <v>5</v>
      </c>
      <c r="B37" s="33" t="s">
        <v>41</v>
      </c>
      <c r="C37" s="33" t="s">
        <v>332</v>
      </c>
      <c r="D37" s="40" t="s">
        <v>225</v>
      </c>
      <c r="E37" s="33" t="s">
        <v>35</v>
      </c>
      <c r="F37" s="33" t="s">
        <v>226</v>
      </c>
      <c r="G37" s="41"/>
      <c r="H37" s="41">
        <f>G37+'2ª Medição'!H37</f>
        <v>332</v>
      </c>
      <c r="I37" s="42">
        <v>40.89</v>
      </c>
      <c r="J37" s="42">
        <f>ROUND(I37*1.3,2)</f>
        <v>53.16</v>
      </c>
      <c r="K37" s="42">
        <f t="shared" si="1"/>
        <v>0</v>
      </c>
      <c r="L37" s="42">
        <f t="shared" si="2"/>
        <v>17649.12</v>
      </c>
    </row>
    <row r="38" spans="1:12" s="2" customFormat="1" ht="48">
      <c r="A38" s="33" t="s">
        <v>5</v>
      </c>
      <c r="B38" s="33" t="s">
        <v>42</v>
      </c>
      <c r="C38" s="33" t="s">
        <v>333</v>
      </c>
      <c r="D38" s="40" t="s">
        <v>217</v>
      </c>
      <c r="E38" s="33" t="s">
        <v>227</v>
      </c>
      <c r="F38" s="33" t="s">
        <v>228</v>
      </c>
      <c r="G38" s="41"/>
      <c r="H38" s="41">
        <f>G38+'2ª Medição'!H38</f>
        <v>166</v>
      </c>
      <c r="I38" s="42">
        <v>6.84</v>
      </c>
      <c r="J38" s="42">
        <f aca="true" t="shared" si="3" ref="J38:J43">ROUND(I38*1.3,2)</f>
        <v>8.89</v>
      </c>
      <c r="K38" s="42">
        <f t="shared" si="1"/>
        <v>0</v>
      </c>
      <c r="L38" s="42">
        <f t="shared" si="2"/>
        <v>1475.74</v>
      </c>
    </row>
    <row r="39" spans="1:12" s="2" customFormat="1" ht="24">
      <c r="A39" s="33" t="s">
        <v>5</v>
      </c>
      <c r="B39" s="33" t="s">
        <v>43</v>
      </c>
      <c r="C39" s="33" t="s">
        <v>334</v>
      </c>
      <c r="D39" s="40" t="s">
        <v>44</v>
      </c>
      <c r="E39" s="33" t="s">
        <v>17</v>
      </c>
      <c r="F39" s="33" t="s">
        <v>45</v>
      </c>
      <c r="G39" s="41"/>
      <c r="H39" s="41">
        <f>G39+'2ª Medição'!H39</f>
        <v>1.92</v>
      </c>
      <c r="I39" s="42">
        <v>64.92</v>
      </c>
      <c r="J39" s="42">
        <v>84.39</v>
      </c>
      <c r="K39" s="42">
        <f t="shared" si="1"/>
        <v>0</v>
      </c>
      <c r="L39" s="42">
        <f t="shared" si="2"/>
        <v>162.0288</v>
      </c>
    </row>
    <row r="40" spans="1:12" s="2" customFormat="1" ht="24">
      <c r="A40" s="33" t="s">
        <v>5</v>
      </c>
      <c r="B40" s="33" t="s">
        <v>46</v>
      </c>
      <c r="C40" s="33" t="s">
        <v>335</v>
      </c>
      <c r="D40" s="40" t="s">
        <v>47</v>
      </c>
      <c r="E40" s="33" t="s">
        <v>29</v>
      </c>
      <c r="F40" s="33"/>
      <c r="G40" s="41"/>
      <c r="H40" s="41">
        <f>G40+'2ª Medição'!H40</f>
        <v>0</v>
      </c>
      <c r="I40" s="42">
        <v>18.22</v>
      </c>
      <c r="J40" s="42">
        <f t="shared" si="3"/>
        <v>23.69</v>
      </c>
      <c r="K40" s="42">
        <f t="shared" si="1"/>
        <v>0</v>
      </c>
      <c r="L40" s="42">
        <f t="shared" si="2"/>
        <v>0</v>
      </c>
    </row>
    <row r="41" spans="1:12" s="2" customFormat="1" ht="48">
      <c r="A41" s="33" t="s">
        <v>5</v>
      </c>
      <c r="B41" s="33" t="s">
        <v>42</v>
      </c>
      <c r="C41" s="33" t="s">
        <v>336</v>
      </c>
      <c r="D41" s="49" t="s">
        <v>217</v>
      </c>
      <c r="E41" s="33" t="s">
        <v>227</v>
      </c>
      <c r="F41" s="33" t="s">
        <v>229</v>
      </c>
      <c r="G41" s="41"/>
      <c r="H41" s="41">
        <f>G41+'2ª Medição'!H41</f>
        <v>1225.2</v>
      </c>
      <c r="I41" s="42">
        <v>6.84</v>
      </c>
      <c r="J41" s="42">
        <f t="shared" si="3"/>
        <v>8.89</v>
      </c>
      <c r="K41" s="42">
        <f t="shared" si="1"/>
        <v>0</v>
      </c>
      <c r="L41" s="42">
        <f t="shared" si="2"/>
        <v>10892.028</v>
      </c>
    </row>
    <row r="42" spans="1:12" s="2" customFormat="1" ht="48">
      <c r="A42" s="33" t="s">
        <v>5</v>
      </c>
      <c r="B42" s="33" t="s">
        <v>48</v>
      </c>
      <c r="C42" s="33" t="s">
        <v>337</v>
      </c>
      <c r="D42" s="40" t="s">
        <v>230</v>
      </c>
      <c r="E42" s="33" t="s">
        <v>227</v>
      </c>
      <c r="F42" s="33" t="s">
        <v>231</v>
      </c>
      <c r="G42" s="41"/>
      <c r="H42" s="41">
        <f>G42+'2ª Medição'!H42</f>
        <v>500.43</v>
      </c>
      <c r="I42" s="42">
        <v>6.84</v>
      </c>
      <c r="J42" s="42">
        <f t="shared" si="3"/>
        <v>8.89</v>
      </c>
      <c r="K42" s="42">
        <f t="shared" si="1"/>
        <v>0</v>
      </c>
      <c r="L42" s="42">
        <f t="shared" si="2"/>
        <v>4448.822700000001</v>
      </c>
    </row>
    <row r="43" spans="1:12" s="2" customFormat="1" ht="48">
      <c r="A43" s="33" t="s">
        <v>5</v>
      </c>
      <c r="B43" s="33" t="s">
        <v>49</v>
      </c>
      <c r="C43" s="33" t="s">
        <v>338</v>
      </c>
      <c r="D43" s="40" t="s">
        <v>232</v>
      </c>
      <c r="E43" s="33" t="s">
        <v>17</v>
      </c>
      <c r="F43" s="33" t="s">
        <v>233</v>
      </c>
      <c r="G43" s="41"/>
      <c r="H43" s="41">
        <f>G43+'2ª Medição'!H43</f>
        <v>28.32</v>
      </c>
      <c r="I43" s="42">
        <v>374.83</v>
      </c>
      <c r="J43" s="42">
        <f t="shared" si="3"/>
        <v>487.28</v>
      </c>
      <c r="K43" s="42">
        <f t="shared" si="1"/>
        <v>0</v>
      </c>
      <c r="L43" s="42">
        <f t="shared" si="2"/>
        <v>13799.7696</v>
      </c>
    </row>
    <row r="44" spans="1:12" s="2" customFormat="1" ht="15" customHeight="1">
      <c r="A44" s="360"/>
      <c r="B44" s="360"/>
      <c r="C44" s="360"/>
      <c r="D44" s="360"/>
      <c r="E44" s="360"/>
      <c r="F44" s="360"/>
      <c r="G44" s="50"/>
      <c r="H44" s="41">
        <f>G44+'2ª Medição'!H44</f>
        <v>0</v>
      </c>
      <c r="I44" s="42"/>
      <c r="J44" s="42"/>
      <c r="K44" s="42"/>
      <c r="L44" s="42">
        <f t="shared" si="2"/>
        <v>0</v>
      </c>
    </row>
    <row r="45" spans="1:12" s="2" customFormat="1" ht="15" customHeight="1">
      <c r="A45" s="357" t="s">
        <v>50</v>
      </c>
      <c r="B45" s="358"/>
      <c r="C45" s="358"/>
      <c r="D45" s="358"/>
      <c r="E45" s="358"/>
      <c r="F45" s="359"/>
      <c r="G45" s="51"/>
      <c r="H45" s="41">
        <f>G45+'2ª Medição'!H45</f>
        <v>0</v>
      </c>
      <c r="I45" s="42"/>
      <c r="J45" s="42"/>
      <c r="K45" s="42"/>
      <c r="L45" s="42">
        <f t="shared" si="2"/>
        <v>0</v>
      </c>
    </row>
    <row r="46" spans="1:12" s="2" customFormat="1" ht="84">
      <c r="A46" s="33" t="s">
        <v>5</v>
      </c>
      <c r="B46" s="33">
        <v>23737</v>
      </c>
      <c r="C46" s="33" t="s">
        <v>339</v>
      </c>
      <c r="D46" s="40" t="s">
        <v>234</v>
      </c>
      <c r="E46" s="33" t="s">
        <v>29</v>
      </c>
      <c r="F46" s="33" t="s">
        <v>235</v>
      </c>
      <c r="G46" s="41"/>
      <c r="H46" s="41">
        <f>G46+'2ª Medição'!H46</f>
        <v>0</v>
      </c>
      <c r="I46" s="42">
        <v>30.62</v>
      </c>
      <c r="J46" s="42">
        <f aca="true" t="shared" si="4" ref="J46:J51">ROUND(I46*1.3,2)</f>
        <v>39.81</v>
      </c>
      <c r="K46" s="42">
        <f t="shared" si="1"/>
        <v>0</v>
      </c>
      <c r="L46" s="42">
        <f t="shared" si="2"/>
        <v>0</v>
      </c>
    </row>
    <row r="47" spans="1:12" s="2" customFormat="1" ht="48">
      <c r="A47" s="33" t="s">
        <v>5</v>
      </c>
      <c r="B47" s="33" t="s">
        <v>42</v>
      </c>
      <c r="C47" s="33" t="s">
        <v>340</v>
      </c>
      <c r="D47" s="40" t="s">
        <v>217</v>
      </c>
      <c r="E47" s="33" t="s">
        <v>227</v>
      </c>
      <c r="F47" s="33" t="s">
        <v>236</v>
      </c>
      <c r="G47" s="41"/>
      <c r="H47" s="41">
        <f>G47+'2ª Medição'!H47</f>
        <v>0</v>
      </c>
      <c r="I47" s="42">
        <v>6.84</v>
      </c>
      <c r="J47" s="42">
        <f t="shared" si="4"/>
        <v>8.89</v>
      </c>
      <c r="K47" s="42">
        <f t="shared" si="1"/>
        <v>0</v>
      </c>
      <c r="L47" s="42">
        <f t="shared" si="2"/>
        <v>0</v>
      </c>
    </row>
    <row r="48" spans="1:12" s="2" customFormat="1" ht="48">
      <c r="A48" s="33" t="s">
        <v>5</v>
      </c>
      <c r="B48" s="33" t="s">
        <v>48</v>
      </c>
      <c r="C48" s="33" t="s">
        <v>341</v>
      </c>
      <c r="D48" s="40" t="s">
        <v>230</v>
      </c>
      <c r="E48" s="33" t="s">
        <v>227</v>
      </c>
      <c r="F48" s="33" t="s">
        <v>237</v>
      </c>
      <c r="G48" s="41"/>
      <c r="H48" s="41">
        <f>G48+'2ª Medição'!H48</f>
        <v>0</v>
      </c>
      <c r="I48" s="42">
        <v>6.84</v>
      </c>
      <c r="J48" s="42">
        <f t="shared" si="4"/>
        <v>8.89</v>
      </c>
      <c r="K48" s="42">
        <f t="shared" si="1"/>
        <v>0</v>
      </c>
      <c r="L48" s="42">
        <f t="shared" si="2"/>
        <v>0</v>
      </c>
    </row>
    <row r="49" spans="1:12" s="2" customFormat="1" ht="48">
      <c r="A49" s="33" t="s">
        <v>5</v>
      </c>
      <c r="B49" s="33" t="s">
        <v>49</v>
      </c>
      <c r="C49" s="33" t="s">
        <v>342</v>
      </c>
      <c r="D49" s="40" t="s">
        <v>232</v>
      </c>
      <c r="E49" s="33" t="s">
        <v>17</v>
      </c>
      <c r="F49" s="33" t="s">
        <v>238</v>
      </c>
      <c r="G49" s="41"/>
      <c r="H49" s="41">
        <f>G49+'2ª Medição'!H49</f>
        <v>0</v>
      </c>
      <c r="I49" s="42">
        <v>374.83</v>
      </c>
      <c r="J49" s="42">
        <f t="shared" si="4"/>
        <v>487.28</v>
      </c>
      <c r="K49" s="42">
        <f t="shared" si="1"/>
        <v>0</v>
      </c>
      <c r="L49" s="42">
        <f t="shared" si="2"/>
        <v>0</v>
      </c>
    </row>
    <row r="50" spans="1:12" s="4" customFormat="1" ht="48">
      <c r="A50" s="33" t="s">
        <v>460</v>
      </c>
      <c r="B50" s="33" t="s">
        <v>459</v>
      </c>
      <c r="C50" s="33" t="s">
        <v>343</v>
      </c>
      <c r="D50" s="40" t="s">
        <v>548</v>
      </c>
      <c r="E50" s="33" t="s">
        <v>29</v>
      </c>
      <c r="F50" s="33" t="s">
        <v>240</v>
      </c>
      <c r="G50" s="41">
        <v>410.46</v>
      </c>
      <c r="H50" s="41">
        <f>G50+'2ª Medição'!H50</f>
        <v>410.46</v>
      </c>
      <c r="I50" s="42">
        <v>49.63</v>
      </c>
      <c r="J50" s="42">
        <f t="shared" si="4"/>
        <v>64.52</v>
      </c>
      <c r="K50" s="42">
        <f t="shared" si="1"/>
        <v>26482.879199999996</v>
      </c>
      <c r="L50" s="42">
        <f t="shared" si="2"/>
        <v>26482.879199999996</v>
      </c>
    </row>
    <row r="51" spans="1:12" s="2" customFormat="1" ht="60">
      <c r="A51" s="35" t="s">
        <v>5</v>
      </c>
      <c r="B51" s="35" t="s">
        <v>51</v>
      </c>
      <c r="C51" s="33" t="s">
        <v>344</v>
      </c>
      <c r="D51" s="40" t="s">
        <v>241</v>
      </c>
      <c r="E51" s="33" t="s">
        <v>35</v>
      </c>
      <c r="F51" s="33" t="s">
        <v>242</v>
      </c>
      <c r="G51" s="41"/>
      <c r="H51" s="41">
        <f>G51+'2ª Medição'!H51</f>
        <v>0</v>
      </c>
      <c r="I51" s="42">
        <v>14.23</v>
      </c>
      <c r="J51" s="42">
        <f t="shared" si="4"/>
        <v>18.5</v>
      </c>
      <c r="K51" s="42">
        <f t="shared" si="1"/>
        <v>0</v>
      </c>
      <c r="L51" s="42">
        <f t="shared" si="2"/>
        <v>0</v>
      </c>
    </row>
    <row r="52" spans="1:12" s="2" customFormat="1" ht="15">
      <c r="A52" s="35"/>
      <c r="B52" s="35"/>
      <c r="C52" s="33"/>
      <c r="D52" s="40" t="s">
        <v>489</v>
      </c>
      <c r="E52" s="33"/>
      <c r="F52" s="33"/>
      <c r="G52" s="41"/>
      <c r="H52" s="41">
        <f>G52+'2ª Medição'!H52</f>
        <v>0</v>
      </c>
      <c r="I52" s="42"/>
      <c r="J52" s="42"/>
      <c r="K52" s="42"/>
      <c r="L52" s="42">
        <f t="shared" si="2"/>
        <v>0</v>
      </c>
    </row>
    <row r="53" spans="1:12" s="2" customFormat="1" ht="15">
      <c r="A53" s="365"/>
      <c r="B53" s="366"/>
      <c r="C53" s="366"/>
      <c r="D53" s="366"/>
      <c r="E53" s="366"/>
      <c r="F53" s="366"/>
      <c r="G53" s="52"/>
      <c r="H53" s="41">
        <f>G53+'2ª Medição'!H53</f>
        <v>0</v>
      </c>
      <c r="I53" s="42"/>
      <c r="J53" s="42"/>
      <c r="K53" s="42"/>
      <c r="L53" s="42">
        <f t="shared" si="2"/>
        <v>0</v>
      </c>
    </row>
    <row r="54" spans="1:12" s="2" customFormat="1" ht="15">
      <c r="A54" s="36"/>
      <c r="B54" s="36"/>
      <c r="C54" s="53">
        <v>5</v>
      </c>
      <c r="D54" s="44" t="s">
        <v>52</v>
      </c>
      <c r="E54" s="34"/>
      <c r="F54" s="34"/>
      <c r="G54" s="45"/>
      <c r="H54" s="41">
        <f>G54+'2ª Medição'!H54</f>
        <v>0</v>
      </c>
      <c r="I54" s="46"/>
      <c r="J54" s="46"/>
      <c r="K54" s="42"/>
      <c r="L54" s="42">
        <f t="shared" si="2"/>
        <v>0</v>
      </c>
    </row>
    <row r="55" spans="1:12" s="2" customFormat="1" ht="60">
      <c r="A55" s="35" t="s">
        <v>5</v>
      </c>
      <c r="B55" s="35" t="s">
        <v>53</v>
      </c>
      <c r="C55" s="35" t="s">
        <v>345</v>
      </c>
      <c r="D55" s="40" t="s">
        <v>243</v>
      </c>
      <c r="E55" s="33" t="s">
        <v>29</v>
      </c>
      <c r="F55" s="33" t="s">
        <v>244</v>
      </c>
      <c r="G55" s="41">
        <v>207.8</v>
      </c>
      <c r="H55" s="41">
        <f>G55+'2ª Medição'!H55</f>
        <v>1038.99</v>
      </c>
      <c r="I55" s="42">
        <v>27.85</v>
      </c>
      <c r="J55" s="42">
        <f>ROUND(I55*1.3,2)</f>
        <v>36.21</v>
      </c>
      <c r="K55" s="42">
        <f t="shared" si="1"/>
        <v>7524.438000000001</v>
      </c>
      <c r="L55" s="42">
        <f t="shared" si="2"/>
        <v>37621.827900000004</v>
      </c>
    </row>
    <row r="56" spans="1:12" s="2" customFormat="1" ht="15">
      <c r="A56" s="360" t="s">
        <v>54</v>
      </c>
      <c r="B56" s="360"/>
      <c r="C56" s="360"/>
      <c r="D56" s="360"/>
      <c r="E56" s="360"/>
      <c r="F56" s="360"/>
      <c r="G56" s="54"/>
      <c r="H56" s="41">
        <f>G56+'2ª Medição'!H56</f>
        <v>0</v>
      </c>
      <c r="I56" s="42"/>
      <c r="J56" s="42"/>
      <c r="K56" s="42"/>
      <c r="L56" s="42">
        <f t="shared" si="2"/>
        <v>0</v>
      </c>
    </row>
    <row r="57" spans="1:12" s="2" customFormat="1" ht="15">
      <c r="A57" s="367"/>
      <c r="B57" s="367"/>
      <c r="C57" s="367"/>
      <c r="D57" s="367"/>
      <c r="E57" s="367"/>
      <c r="F57" s="367"/>
      <c r="G57" s="55"/>
      <c r="H57" s="41">
        <f>G57+'2ª Medição'!H57</f>
        <v>0</v>
      </c>
      <c r="I57" s="42"/>
      <c r="J57" s="42"/>
      <c r="K57" s="42"/>
      <c r="L57" s="42">
        <f t="shared" si="2"/>
        <v>0</v>
      </c>
    </row>
    <row r="58" spans="1:12" s="2" customFormat="1" ht="15">
      <c r="A58" s="56"/>
      <c r="B58" s="36"/>
      <c r="C58" s="53">
        <v>6</v>
      </c>
      <c r="D58" s="44" t="s">
        <v>55</v>
      </c>
      <c r="E58" s="34"/>
      <c r="F58" s="34"/>
      <c r="G58" s="45"/>
      <c r="H58" s="41">
        <f>G58+'2ª Medição'!H58</f>
        <v>0</v>
      </c>
      <c r="I58" s="46"/>
      <c r="J58" s="46"/>
      <c r="K58" s="42"/>
      <c r="L58" s="42">
        <f t="shared" si="2"/>
        <v>0</v>
      </c>
    </row>
    <row r="59" spans="1:12" s="2" customFormat="1" ht="24">
      <c r="A59" s="35" t="s">
        <v>5</v>
      </c>
      <c r="B59" s="35" t="s">
        <v>56</v>
      </c>
      <c r="C59" s="35" t="s">
        <v>346</v>
      </c>
      <c r="D59" s="40" t="s">
        <v>57</v>
      </c>
      <c r="E59" s="33" t="s">
        <v>29</v>
      </c>
      <c r="F59" s="33"/>
      <c r="G59" s="41"/>
      <c r="H59" s="41">
        <f>G59+'2ª Medição'!H59</f>
        <v>0</v>
      </c>
      <c r="I59" s="42">
        <v>5.15</v>
      </c>
      <c r="J59" s="42">
        <f>ROUND(I59*1.3,2)</f>
        <v>6.7</v>
      </c>
      <c r="K59" s="42">
        <f t="shared" si="1"/>
        <v>0</v>
      </c>
      <c r="L59" s="42">
        <f t="shared" si="2"/>
        <v>0</v>
      </c>
    </row>
    <row r="60" spans="1:12" s="2" customFormat="1" ht="24">
      <c r="A60" s="35" t="s">
        <v>5</v>
      </c>
      <c r="B60" s="35">
        <v>24758</v>
      </c>
      <c r="C60" s="35" t="s">
        <v>347</v>
      </c>
      <c r="D60" s="40" t="s">
        <v>58</v>
      </c>
      <c r="E60" s="33" t="s">
        <v>29</v>
      </c>
      <c r="F60" s="33"/>
      <c r="G60" s="41"/>
      <c r="H60" s="41">
        <f>G60+'2ª Medição'!H60</f>
        <v>0</v>
      </c>
      <c r="I60" s="42">
        <v>46.69</v>
      </c>
      <c r="J60" s="42"/>
      <c r="K60" s="42">
        <f t="shared" si="1"/>
        <v>0</v>
      </c>
      <c r="L60" s="42">
        <f t="shared" si="2"/>
        <v>0</v>
      </c>
    </row>
    <row r="61" spans="1:12" s="2" customFormat="1" ht="48">
      <c r="A61" s="35" t="s">
        <v>5</v>
      </c>
      <c r="B61" s="35">
        <v>23711</v>
      </c>
      <c r="C61" s="35" t="s">
        <v>348</v>
      </c>
      <c r="D61" s="40" t="s">
        <v>245</v>
      </c>
      <c r="E61" s="33" t="s">
        <v>29</v>
      </c>
      <c r="F61" s="33"/>
      <c r="G61" s="41"/>
      <c r="H61" s="41">
        <f>G61+'2ª Medição'!H61</f>
        <v>0</v>
      </c>
      <c r="I61" s="42">
        <v>23.62</v>
      </c>
      <c r="J61" s="42"/>
      <c r="K61" s="42">
        <f t="shared" si="1"/>
        <v>0</v>
      </c>
      <c r="L61" s="42">
        <f t="shared" si="2"/>
        <v>0</v>
      </c>
    </row>
    <row r="62" spans="1:12" s="2" customFormat="1" ht="15">
      <c r="A62" s="367"/>
      <c r="B62" s="367"/>
      <c r="C62" s="367"/>
      <c r="D62" s="367"/>
      <c r="E62" s="367"/>
      <c r="F62" s="367"/>
      <c r="G62" s="55"/>
      <c r="H62" s="41">
        <f>G62+'2ª Medição'!H62</f>
        <v>0</v>
      </c>
      <c r="I62" s="42"/>
      <c r="J62" s="42"/>
      <c r="K62" s="42"/>
      <c r="L62" s="42">
        <f t="shared" si="2"/>
        <v>0</v>
      </c>
    </row>
    <row r="63" spans="1:12" s="2" customFormat="1" ht="24">
      <c r="A63" s="56"/>
      <c r="B63" s="36"/>
      <c r="C63" s="53">
        <v>7</v>
      </c>
      <c r="D63" s="44" t="s">
        <v>59</v>
      </c>
      <c r="E63" s="34"/>
      <c r="F63" s="34"/>
      <c r="G63" s="45"/>
      <c r="H63" s="41">
        <f>G63+'2ª Medição'!H63</f>
        <v>0</v>
      </c>
      <c r="I63" s="46"/>
      <c r="J63" s="46"/>
      <c r="K63" s="42"/>
      <c r="L63" s="42">
        <f t="shared" si="2"/>
        <v>0</v>
      </c>
    </row>
    <row r="64" spans="1:12" s="2" customFormat="1" ht="15">
      <c r="A64" s="35"/>
      <c r="B64" s="35"/>
      <c r="C64" s="35"/>
      <c r="D64" s="48" t="s">
        <v>60</v>
      </c>
      <c r="E64" s="33"/>
      <c r="F64" s="33"/>
      <c r="G64" s="41"/>
      <c r="H64" s="41">
        <f>G64+'2ª Medição'!H64</f>
        <v>0</v>
      </c>
      <c r="I64" s="42"/>
      <c r="J64" s="42"/>
      <c r="K64" s="42"/>
      <c r="L64" s="42">
        <f t="shared" si="2"/>
        <v>0</v>
      </c>
    </row>
    <row r="65" spans="1:12" s="2" customFormat="1" ht="48">
      <c r="A65" s="35" t="s">
        <v>5</v>
      </c>
      <c r="B65" s="35" t="s">
        <v>61</v>
      </c>
      <c r="C65" s="35" t="s">
        <v>349</v>
      </c>
      <c r="D65" s="40" t="s">
        <v>246</v>
      </c>
      <c r="E65" s="33" t="s">
        <v>29</v>
      </c>
      <c r="F65" s="33" t="s">
        <v>247</v>
      </c>
      <c r="G65" s="41"/>
      <c r="H65" s="41">
        <f>G65+'2ª Medição'!H65</f>
        <v>0</v>
      </c>
      <c r="I65" s="42">
        <v>23.12</v>
      </c>
      <c r="J65" s="42">
        <f>ROUND(I65*1.3,2)</f>
        <v>30.06</v>
      </c>
      <c r="K65" s="42">
        <f t="shared" si="1"/>
        <v>0</v>
      </c>
      <c r="L65" s="42">
        <f t="shared" si="2"/>
        <v>0</v>
      </c>
    </row>
    <row r="66" spans="1:12" s="2" customFormat="1" ht="60.75" customHeight="1">
      <c r="A66" s="35" t="s">
        <v>5</v>
      </c>
      <c r="B66" s="35" t="s">
        <v>62</v>
      </c>
      <c r="C66" s="35" t="s">
        <v>350</v>
      </c>
      <c r="D66" s="40" t="s">
        <v>248</v>
      </c>
      <c r="E66" s="33" t="s">
        <v>29</v>
      </c>
      <c r="F66" s="33" t="s">
        <v>509</v>
      </c>
      <c r="G66" s="41"/>
      <c r="H66" s="41">
        <f>G66+'2ª Medição'!H66</f>
        <v>0</v>
      </c>
      <c r="I66" s="42">
        <v>14.82</v>
      </c>
      <c r="J66" s="42">
        <v>19.26</v>
      </c>
      <c r="K66" s="42">
        <f t="shared" si="1"/>
        <v>0</v>
      </c>
      <c r="L66" s="42">
        <f t="shared" si="2"/>
        <v>0</v>
      </c>
    </row>
    <row r="67" spans="1:12" s="3" customFormat="1" ht="48">
      <c r="A67" s="35" t="s">
        <v>31</v>
      </c>
      <c r="B67" s="35">
        <v>102</v>
      </c>
      <c r="C67" s="35" t="s">
        <v>351</v>
      </c>
      <c r="D67" s="40" t="s">
        <v>249</v>
      </c>
      <c r="E67" s="33" t="s">
        <v>29</v>
      </c>
      <c r="F67" s="33" t="s">
        <v>250</v>
      </c>
      <c r="G67" s="41"/>
      <c r="H67" s="41">
        <f>G67+'2ª Medição'!H67</f>
        <v>0</v>
      </c>
      <c r="I67" s="42">
        <v>50.22</v>
      </c>
      <c r="J67" s="42">
        <v>65.28</v>
      </c>
      <c r="K67" s="42">
        <f t="shared" si="1"/>
        <v>0</v>
      </c>
      <c r="L67" s="42">
        <f t="shared" si="2"/>
        <v>0</v>
      </c>
    </row>
    <row r="68" spans="1:12" s="2" customFormat="1" ht="48">
      <c r="A68" s="35" t="s">
        <v>5</v>
      </c>
      <c r="B68" s="35" t="s">
        <v>63</v>
      </c>
      <c r="C68" s="35" t="s">
        <v>352</v>
      </c>
      <c r="D68" s="40" t="s">
        <v>251</v>
      </c>
      <c r="E68" s="33" t="s">
        <v>29</v>
      </c>
      <c r="F68" s="33" t="s">
        <v>252</v>
      </c>
      <c r="G68" s="41"/>
      <c r="H68" s="41">
        <f>G68+'2ª Medição'!H68</f>
        <v>0</v>
      </c>
      <c r="I68" s="42">
        <v>14.69</v>
      </c>
      <c r="J68" s="42">
        <f aca="true" t="shared" si="5" ref="J68:J87">ROUND(I68*1.3,2)</f>
        <v>19.1</v>
      </c>
      <c r="K68" s="42">
        <f t="shared" si="1"/>
        <v>0</v>
      </c>
      <c r="L68" s="42">
        <f t="shared" si="2"/>
        <v>0</v>
      </c>
    </row>
    <row r="69" spans="1:12" s="4" customFormat="1" ht="72">
      <c r="A69" s="33" t="s">
        <v>460</v>
      </c>
      <c r="B69" s="33" t="s">
        <v>462</v>
      </c>
      <c r="C69" s="35" t="s">
        <v>353</v>
      </c>
      <c r="D69" s="40" t="s">
        <v>461</v>
      </c>
      <c r="E69" s="33" t="s">
        <v>29</v>
      </c>
      <c r="F69" s="33" t="s">
        <v>247</v>
      </c>
      <c r="G69" s="41"/>
      <c r="H69" s="41">
        <f>G69+'2ª Medição'!H69</f>
        <v>0</v>
      </c>
      <c r="I69" s="42">
        <v>49.98</v>
      </c>
      <c r="J69" s="42">
        <f t="shared" si="5"/>
        <v>64.97</v>
      </c>
      <c r="K69" s="42">
        <f t="shared" si="1"/>
        <v>0</v>
      </c>
      <c r="L69" s="42">
        <f t="shared" si="2"/>
        <v>0</v>
      </c>
    </row>
    <row r="70" spans="1:12" s="4" customFormat="1" ht="36">
      <c r="A70" s="33" t="s">
        <v>460</v>
      </c>
      <c r="B70" s="33" t="s">
        <v>463</v>
      </c>
      <c r="C70" s="35" t="s">
        <v>354</v>
      </c>
      <c r="D70" s="40" t="s">
        <v>257</v>
      </c>
      <c r="E70" s="33" t="s">
        <v>35</v>
      </c>
      <c r="F70" s="33" t="s">
        <v>258</v>
      </c>
      <c r="G70" s="41"/>
      <c r="H70" s="41">
        <f>G70+'2ª Medição'!H70</f>
        <v>0</v>
      </c>
      <c r="I70" s="42">
        <v>6.27</v>
      </c>
      <c r="J70" s="42">
        <f t="shared" si="5"/>
        <v>8.15</v>
      </c>
      <c r="K70" s="42">
        <f t="shared" si="1"/>
        <v>0</v>
      </c>
      <c r="L70" s="42">
        <f t="shared" si="2"/>
        <v>0</v>
      </c>
    </row>
    <row r="71" spans="1:12" s="4" customFormat="1" ht="29.25" customHeight="1">
      <c r="A71" s="33" t="s">
        <v>460</v>
      </c>
      <c r="B71" s="33" t="s">
        <v>464</v>
      </c>
      <c r="C71" s="35" t="s">
        <v>355</v>
      </c>
      <c r="D71" s="40" t="s">
        <v>64</v>
      </c>
      <c r="E71" s="33" t="s">
        <v>35</v>
      </c>
      <c r="F71" s="33" t="s">
        <v>65</v>
      </c>
      <c r="G71" s="41"/>
      <c r="H71" s="41">
        <f>G71+'2ª Medição'!H71</f>
        <v>0</v>
      </c>
      <c r="I71" s="42">
        <v>31.48</v>
      </c>
      <c r="J71" s="42">
        <v>40.93</v>
      </c>
      <c r="K71" s="42">
        <f t="shared" si="1"/>
        <v>0</v>
      </c>
      <c r="L71" s="42">
        <f t="shared" si="2"/>
        <v>0</v>
      </c>
    </row>
    <row r="72" spans="1:12" s="2" customFormat="1" ht="15">
      <c r="A72" s="33"/>
      <c r="B72" s="33"/>
      <c r="C72" s="33"/>
      <c r="D72" s="48" t="s">
        <v>66</v>
      </c>
      <c r="E72" s="33"/>
      <c r="F72" s="33"/>
      <c r="G72" s="41"/>
      <c r="H72" s="41">
        <f>G72+'2ª Medição'!H72</f>
        <v>0</v>
      </c>
      <c r="I72" s="42"/>
      <c r="J72" s="42"/>
      <c r="K72" s="42"/>
      <c r="L72" s="42">
        <f t="shared" si="2"/>
        <v>0</v>
      </c>
    </row>
    <row r="73" spans="1:12" s="2" customFormat="1" ht="48">
      <c r="A73" s="33" t="s">
        <v>5</v>
      </c>
      <c r="B73" s="33">
        <v>5975</v>
      </c>
      <c r="C73" s="33" t="s">
        <v>356</v>
      </c>
      <c r="D73" s="40" t="s">
        <v>259</v>
      </c>
      <c r="E73" s="33" t="s">
        <v>29</v>
      </c>
      <c r="F73" s="33" t="s">
        <v>260</v>
      </c>
      <c r="G73" s="41"/>
      <c r="H73" s="41">
        <f>G73+'2ª Medição'!H73</f>
        <v>0</v>
      </c>
      <c r="I73" s="42">
        <v>3.25</v>
      </c>
      <c r="J73" s="42">
        <v>4.22</v>
      </c>
      <c r="K73" s="42">
        <f t="shared" si="1"/>
        <v>0</v>
      </c>
      <c r="L73" s="42">
        <f t="shared" si="2"/>
        <v>0</v>
      </c>
    </row>
    <row r="74" spans="1:12" s="2" customFormat="1" ht="48">
      <c r="A74" s="33" t="s">
        <v>5</v>
      </c>
      <c r="B74" s="33">
        <v>5974</v>
      </c>
      <c r="C74" s="33" t="s">
        <v>357</v>
      </c>
      <c r="D74" s="40" t="s">
        <v>261</v>
      </c>
      <c r="E74" s="33" t="s">
        <v>29</v>
      </c>
      <c r="F74" s="33" t="s">
        <v>262</v>
      </c>
      <c r="G74" s="41"/>
      <c r="H74" s="41">
        <f>G74+'2ª Medição'!H74</f>
        <v>0</v>
      </c>
      <c r="I74" s="42">
        <v>2.85</v>
      </c>
      <c r="J74" s="42">
        <f t="shared" si="5"/>
        <v>3.71</v>
      </c>
      <c r="K74" s="42">
        <f t="shared" si="1"/>
        <v>0</v>
      </c>
      <c r="L74" s="42">
        <f t="shared" si="2"/>
        <v>0</v>
      </c>
    </row>
    <row r="75" spans="1:12" s="2" customFormat="1" ht="48">
      <c r="A75" s="33" t="s">
        <v>5</v>
      </c>
      <c r="B75" s="33" t="s">
        <v>67</v>
      </c>
      <c r="C75" s="33" t="s">
        <v>283</v>
      </c>
      <c r="D75" s="40" t="s">
        <v>263</v>
      </c>
      <c r="E75" s="33" t="s">
        <v>29</v>
      </c>
      <c r="F75" s="33" t="s">
        <v>264</v>
      </c>
      <c r="G75" s="41"/>
      <c r="H75" s="41">
        <f>G75+'2ª Medição'!H75</f>
        <v>0</v>
      </c>
      <c r="I75" s="42">
        <v>15.31</v>
      </c>
      <c r="J75" s="42">
        <f t="shared" si="5"/>
        <v>19.9</v>
      </c>
      <c r="K75" s="42">
        <f t="shared" si="1"/>
        <v>0</v>
      </c>
      <c r="L75" s="42">
        <f t="shared" si="2"/>
        <v>0</v>
      </c>
    </row>
    <row r="76" spans="1:12" s="4" customFormat="1" ht="48">
      <c r="A76" s="33" t="s">
        <v>460</v>
      </c>
      <c r="B76" s="33" t="s">
        <v>465</v>
      </c>
      <c r="C76" s="33" t="s">
        <v>358</v>
      </c>
      <c r="D76" s="40" t="s">
        <v>265</v>
      </c>
      <c r="E76" s="33" t="s">
        <v>29</v>
      </c>
      <c r="F76" s="33" t="s">
        <v>266</v>
      </c>
      <c r="G76" s="41"/>
      <c r="H76" s="41">
        <f>G76+'2ª Medição'!H76</f>
        <v>0</v>
      </c>
      <c r="I76" s="42">
        <v>39.2</v>
      </c>
      <c r="J76" s="42">
        <f t="shared" si="5"/>
        <v>50.96</v>
      </c>
      <c r="K76" s="42">
        <f t="shared" si="1"/>
        <v>0</v>
      </c>
      <c r="L76" s="42">
        <f t="shared" si="2"/>
        <v>0</v>
      </c>
    </row>
    <row r="77" spans="1:12" s="2" customFormat="1" ht="24">
      <c r="A77" s="33" t="s">
        <v>5</v>
      </c>
      <c r="B77" s="33" t="s">
        <v>68</v>
      </c>
      <c r="C77" s="33" t="s">
        <v>359</v>
      </c>
      <c r="D77" s="40" t="s">
        <v>69</v>
      </c>
      <c r="E77" s="33" t="s">
        <v>29</v>
      </c>
      <c r="F77" s="33" t="s">
        <v>70</v>
      </c>
      <c r="G77" s="41"/>
      <c r="H77" s="41">
        <f>G77+'2ª Medição'!H77</f>
        <v>0</v>
      </c>
      <c r="I77" s="42">
        <v>12.82</v>
      </c>
      <c r="J77" s="42">
        <v>16.66</v>
      </c>
      <c r="K77" s="42">
        <f t="shared" si="1"/>
        <v>0</v>
      </c>
      <c r="L77" s="42">
        <f t="shared" si="2"/>
        <v>0</v>
      </c>
    </row>
    <row r="78" spans="1:12" s="2" customFormat="1" ht="24">
      <c r="A78" s="33" t="s">
        <v>5</v>
      </c>
      <c r="B78" s="33" t="s">
        <v>71</v>
      </c>
      <c r="C78" s="33" t="s">
        <v>360</v>
      </c>
      <c r="D78" s="40" t="s">
        <v>72</v>
      </c>
      <c r="E78" s="33" t="s">
        <v>29</v>
      </c>
      <c r="F78" s="33" t="s">
        <v>70</v>
      </c>
      <c r="G78" s="41"/>
      <c r="H78" s="41">
        <f>G78+'2ª Medição'!H78</f>
        <v>0</v>
      </c>
      <c r="I78" s="42">
        <v>12.78</v>
      </c>
      <c r="J78" s="42">
        <f t="shared" si="5"/>
        <v>16.61</v>
      </c>
      <c r="K78" s="42">
        <f t="shared" si="1"/>
        <v>0</v>
      </c>
      <c r="L78" s="42">
        <f t="shared" si="2"/>
        <v>0</v>
      </c>
    </row>
    <row r="79" spans="1:12" s="4" customFormat="1" ht="29.25" customHeight="1">
      <c r="A79" s="33" t="s">
        <v>460</v>
      </c>
      <c r="B79" s="33" t="s">
        <v>466</v>
      </c>
      <c r="C79" s="33" t="s">
        <v>361</v>
      </c>
      <c r="D79" s="40" t="s">
        <v>73</v>
      </c>
      <c r="E79" s="33" t="s">
        <v>35</v>
      </c>
      <c r="F79" s="33" t="s">
        <v>74</v>
      </c>
      <c r="G79" s="41"/>
      <c r="H79" s="41">
        <f>G79+'2ª Medição'!H79</f>
        <v>0</v>
      </c>
      <c r="I79" s="42">
        <v>31.48</v>
      </c>
      <c r="J79" s="42">
        <v>40.93</v>
      </c>
      <c r="K79" s="42">
        <f t="shared" si="1"/>
        <v>0</v>
      </c>
      <c r="L79" s="42">
        <f t="shared" si="2"/>
        <v>0</v>
      </c>
    </row>
    <row r="80" spans="1:12" s="2" customFormat="1" ht="24">
      <c r="A80" s="33" t="s">
        <v>5</v>
      </c>
      <c r="B80" s="33" t="s">
        <v>75</v>
      </c>
      <c r="C80" s="33" t="s">
        <v>362</v>
      </c>
      <c r="D80" s="40" t="s">
        <v>76</v>
      </c>
      <c r="E80" s="33" t="s">
        <v>29</v>
      </c>
      <c r="F80" s="33" t="s">
        <v>77</v>
      </c>
      <c r="G80" s="41"/>
      <c r="H80" s="41">
        <f>G80+'2ª Medição'!H80</f>
        <v>0</v>
      </c>
      <c r="I80" s="42">
        <v>18.66</v>
      </c>
      <c r="J80" s="42">
        <f t="shared" si="5"/>
        <v>24.26</v>
      </c>
      <c r="K80" s="42">
        <f aca="true" t="shared" si="6" ref="K80:K143">J80*G80</f>
        <v>0</v>
      </c>
      <c r="L80" s="42">
        <f aca="true" t="shared" si="7" ref="L80:L143">H80*J80</f>
        <v>0</v>
      </c>
    </row>
    <row r="81" spans="1:12" s="2" customFormat="1" ht="15">
      <c r="A81" s="33"/>
      <c r="B81" s="33"/>
      <c r="C81" s="33"/>
      <c r="D81" s="48" t="s">
        <v>78</v>
      </c>
      <c r="E81" s="33"/>
      <c r="F81" s="33"/>
      <c r="G81" s="41"/>
      <c r="H81" s="41">
        <f>G81+'2ª Medição'!H81</f>
        <v>0</v>
      </c>
      <c r="I81" s="42"/>
      <c r="J81" s="42"/>
      <c r="K81" s="42"/>
      <c r="L81" s="42">
        <f t="shared" si="7"/>
        <v>0</v>
      </c>
    </row>
    <row r="82" spans="1:12" s="2" customFormat="1" ht="48">
      <c r="A82" s="33" t="s">
        <v>5</v>
      </c>
      <c r="B82" s="33">
        <v>5975</v>
      </c>
      <c r="C82" s="33" t="s">
        <v>363</v>
      </c>
      <c r="D82" s="40" t="s">
        <v>267</v>
      </c>
      <c r="E82" s="33" t="s">
        <v>29</v>
      </c>
      <c r="F82" s="33" t="s">
        <v>268</v>
      </c>
      <c r="G82" s="41"/>
      <c r="H82" s="41">
        <f>G82+'2ª Medição'!H82</f>
        <v>0</v>
      </c>
      <c r="I82" s="42">
        <v>3.25</v>
      </c>
      <c r="J82" s="42">
        <v>4.22</v>
      </c>
      <c r="K82" s="42">
        <f t="shared" si="6"/>
        <v>0</v>
      </c>
      <c r="L82" s="42">
        <f t="shared" si="7"/>
        <v>0</v>
      </c>
    </row>
    <row r="83" spans="1:12" s="2" customFormat="1" ht="48">
      <c r="A83" s="33" t="s">
        <v>5</v>
      </c>
      <c r="B83" s="33" t="s">
        <v>79</v>
      </c>
      <c r="C83" s="33" t="s">
        <v>364</v>
      </c>
      <c r="D83" s="40" t="s">
        <v>269</v>
      </c>
      <c r="E83" s="33" t="s">
        <v>29</v>
      </c>
      <c r="F83" s="33" t="s">
        <v>268</v>
      </c>
      <c r="G83" s="41"/>
      <c r="H83" s="41">
        <f>G83+'2ª Medição'!H83</f>
        <v>0</v>
      </c>
      <c r="I83" s="42">
        <v>15.31</v>
      </c>
      <c r="J83" s="42">
        <f t="shared" si="5"/>
        <v>19.9</v>
      </c>
      <c r="K83" s="42">
        <f t="shared" si="6"/>
        <v>0</v>
      </c>
      <c r="L83" s="42">
        <f t="shared" si="7"/>
        <v>0</v>
      </c>
    </row>
    <row r="84" spans="1:12" s="2" customFormat="1" ht="24">
      <c r="A84" s="33" t="s">
        <v>5</v>
      </c>
      <c r="B84" s="33" t="s">
        <v>80</v>
      </c>
      <c r="C84" s="33" t="s">
        <v>365</v>
      </c>
      <c r="D84" s="40" t="s">
        <v>81</v>
      </c>
      <c r="E84" s="33" t="s">
        <v>29</v>
      </c>
      <c r="F84" s="33" t="s">
        <v>82</v>
      </c>
      <c r="G84" s="41"/>
      <c r="H84" s="41">
        <f>G84+'2ª Medição'!H84</f>
        <v>0</v>
      </c>
      <c r="I84" s="42">
        <v>12.82</v>
      </c>
      <c r="J84" s="42">
        <v>16.66</v>
      </c>
      <c r="K84" s="42">
        <f t="shared" si="6"/>
        <v>0</v>
      </c>
      <c r="L84" s="42">
        <f t="shared" si="7"/>
        <v>0</v>
      </c>
    </row>
    <row r="85" spans="1:12" s="2" customFormat="1" ht="24">
      <c r="A85" s="33" t="s">
        <v>5</v>
      </c>
      <c r="B85" s="33" t="s">
        <v>71</v>
      </c>
      <c r="C85" s="33" t="s">
        <v>366</v>
      </c>
      <c r="D85" s="40" t="s">
        <v>72</v>
      </c>
      <c r="E85" s="33" t="s">
        <v>29</v>
      </c>
      <c r="F85" s="33" t="s">
        <v>82</v>
      </c>
      <c r="G85" s="41"/>
      <c r="H85" s="41">
        <f>G85+'2ª Medição'!H85</f>
        <v>0</v>
      </c>
      <c r="I85" s="42">
        <v>12.78</v>
      </c>
      <c r="J85" s="42">
        <f t="shared" si="5"/>
        <v>16.61</v>
      </c>
      <c r="K85" s="42">
        <f t="shared" si="6"/>
        <v>0</v>
      </c>
      <c r="L85" s="42">
        <f t="shared" si="7"/>
        <v>0</v>
      </c>
    </row>
    <row r="86" spans="1:12" s="2" customFormat="1" ht="24">
      <c r="A86" s="33" t="s">
        <v>5</v>
      </c>
      <c r="B86" s="33" t="s">
        <v>75</v>
      </c>
      <c r="C86" s="33" t="s">
        <v>367</v>
      </c>
      <c r="D86" s="40" t="s">
        <v>76</v>
      </c>
      <c r="E86" s="33" t="s">
        <v>29</v>
      </c>
      <c r="F86" s="33" t="s">
        <v>83</v>
      </c>
      <c r="G86" s="41"/>
      <c r="H86" s="41">
        <f>G86+'2ª Medição'!H86</f>
        <v>0</v>
      </c>
      <c r="I86" s="42">
        <v>18.66</v>
      </c>
      <c r="J86" s="42">
        <f t="shared" si="5"/>
        <v>24.26</v>
      </c>
      <c r="K86" s="42">
        <f t="shared" si="6"/>
        <v>0</v>
      </c>
      <c r="L86" s="42">
        <f t="shared" si="7"/>
        <v>0</v>
      </c>
    </row>
    <row r="87" spans="1:12" s="2" customFormat="1" ht="24">
      <c r="A87" s="33" t="s">
        <v>5</v>
      </c>
      <c r="B87" s="33" t="s">
        <v>84</v>
      </c>
      <c r="C87" s="33" t="s">
        <v>368</v>
      </c>
      <c r="D87" s="40" t="s">
        <v>85</v>
      </c>
      <c r="E87" s="33" t="s">
        <v>29</v>
      </c>
      <c r="F87" s="33" t="s">
        <v>86</v>
      </c>
      <c r="G87" s="41"/>
      <c r="H87" s="41">
        <f>G87+'2ª Medição'!H87</f>
        <v>0</v>
      </c>
      <c r="I87" s="42">
        <v>42.53</v>
      </c>
      <c r="J87" s="42">
        <f t="shared" si="5"/>
        <v>55.29</v>
      </c>
      <c r="K87" s="42">
        <f t="shared" si="6"/>
        <v>0</v>
      </c>
      <c r="L87" s="42">
        <f t="shared" si="7"/>
        <v>0</v>
      </c>
    </row>
    <row r="88" spans="1:12" s="2" customFormat="1" ht="15">
      <c r="A88" s="352"/>
      <c r="B88" s="353"/>
      <c r="C88" s="353"/>
      <c r="D88" s="353"/>
      <c r="E88" s="353"/>
      <c r="F88" s="354"/>
      <c r="G88" s="57"/>
      <c r="H88" s="41">
        <f>G88+'2ª Medição'!H88</f>
        <v>0</v>
      </c>
      <c r="I88" s="42"/>
      <c r="J88" s="42"/>
      <c r="K88" s="42"/>
      <c r="L88" s="42">
        <f t="shared" si="7"/>
        <v>0</v>
      </c>
    </row>
    <row r="89" spans="1:12" s="2" customFormat="1" ht="15">
      <c r="A89" s="47"/>
      <c r="B89" s="34"/>
      <c r="C89" s="43">
        <v>8</v>
      </c>
      <c r="D89" s="44" t="s">
        <v>87</v>
      </c>
      <c r="E89" s="34"/>
      <c r="F89" s="34"/>
      <c r="G89" s="45"/>
      <c r="H89" s="41">
        <f>G89+'2ª Medição'!H89</f>
        <v>0</v>
      </c>
      <c r="I89" s="46"/>
      <c r="J89" s="46"/>
      <c r="K89" s="42"/>
      <c r="L89" s="42">
        <f t="shared" si="7"/>
        <v>0</v>
      </c>
    </row>
    <row r="90" spans="1:12" s="2" customFormat="1" ht="15">
      <c r="A90" s="34"/>
      <c r="B90" s="34"/>
      <c r="C90" s="37"/>
      <c r="D90" s="44" t="s">
        <v>88</v>
      </c>
      <c r="E90" s="34"/>
      <c r="F90" s="34"/>
      <c r="G90" s="45"/>
      <c r="H90" s="41">
        <f>G90+'2ª Medição'!H90</f>
        <v>0</v>
      </c>
      <c r="I90" s="46"/>
      <c r="J90" s="46"/>
      <c r="K90" s="42"/>
      <c r="L90" s="42">
        <f t="shared" si="7"/>
        <v>0</v>
      </c>
    </row>
    <row r="91" spans="1:12" s="2" customFormat="1" ht="48">
      <c r="A91" s="33" t="s">
        <v>5</v>
      </c>
      <c r="B91" s="33" t="s">
        <v>89</v>
      </c>
      <c r="C91" s="33" t="s">
        <v>369</v>
      </c>
      <c r="D91" s="40" t="s">
        <v>270</v>
      </c>
      <c r="E91" s="33" t="s">
        <v>11</v>
      </c>
      <c r="F91" s="33" t="s">
        <v>169</v>
      </c>
      <c r="G91" s="41"/>
      <c r="H91" s="41">
        <f>G91+'2ª Medição'!H91</f>
        <v>0</v>
      </c>
      <c r="I91" s="42">
        <v>267.03</v>
      </c>
      <c r="J91" s="42">
        <f>ROUND(I91*1.3,2)</f>
        <v>347.14</v>
      </c>
      <c r="K91" s="42">
        <f t="shared" si="6"/>
        <v>0</v>
      </c>
      <c r="L91" s="42">
        <f t="shared" si="7"/>
        <v>0</v>
      </c>
    </row>
    <row r="92" spans="1:12" s="2" customFormat="1" ht="48">
      <c r="A92" s="33" t="s">
        <v>5</v>
      </c>
      <c r="B92" s="33" t="s">
        <v>90</v>
      </c>
      <c r="C92" s="33" t="s">
        <v>370</v>
      </c>
      <c r="D92" s="40" t="s">
        <v>504</v>
      </c>
      <c r="E92" s="33" t="s">
        <v>11</v>
      </c>
      <c r="F92" s="33" t="s">
        <v>271</v>
      </c>
      <c r="G92" s="41"/>
      <c r="H92" s="41">
        <f>G92+'2ª Medição'!H92</f>
        <v>0</v>
      </c>
      <c r="I92" s="42">
        <v>296.43</v>
      </c>
      <c r="J92" s="42">
        <f aca="true" t="shared" si="8" ref="J92:J106">ROUND(I92*1.3,2)</f>
        <v>385.36</v>
      </c>
      <c r="K92" s="42">
        <f t="shared" si="6"/>
        <v>0</v>
      </c>
      <c r="L92" s="42">
        <f t="shared" si="7"/>
        <v>0</v>
      </c>
    </row>
    <row r="93" spans="1:12" s="4" customFormat="1" ht="48">
      <c r="A93" s="33" t="s">
        <v>460</v>
      </c>
      <c r="B93" s="33" t="s">
        <v>469</v>
      </c>
      <c r="C93" s="33" t="s">
        <v>371</v>
      </c>
      <c r="D93" s="40" t="s">
        <v>505</v>
      </c>
      <c r="E93" s="33" t="s">
        <v>11</v>
      </c>
      <c r="F93" s="33" t="s">
        <v>12</v>
      </c>
      <c r="G93" s="41"/>
      <c r="H93" s="41">
        <f>G93+'2ª Medição'!H93</f>
        <v>0</v>
      </c>
      <c r="I93" s="42">
        <v>325.83</v>
      </c>
      <c r="J93" s="42">
        <f t="shared" si="8"/>
        <v>423.58</v>
      </c>
      <c r="K93" s="42">
        <f t="shared" si="6"/>
        <v>0</v>
      </c>
      <c r="L93" s="42">
        <f t="shared" si="7"/>
        <v>0</v>
      </c>
    </row>
    <row r="94" spans="1:12" s="2" customFormat="1" ht="36">
      <c r="A94" s="33" t="s">
        <v>5</v>
      </c>
      <c r="B94" s="33" t="s">
        <v>91</v>
      </c>
      <c r="C94" s="33" t="s">
        <v>372</v>
      </c>
      <c r="D94" s="40" t="s">
        <v>272</v>
      </c>
      <c r="E94" s="33" t="s">
        <v>11</v>
      </c>
      <c r="F94" s="33"/>
      <c r="G94" s="41"/>
      <c r="H94" s="41">
        <f>G94+'2ª Medição'!H94</f>
        <v>0</v>
      </c>
      <c r="I94" s="42">
        <v>60.02</v>
      </c>
      <c r="J94" s="42">
        <v>78.02</v>
      </c>
      <c r="K94" s="42">
        <f t="shared" si="6"/>
        <v>0</v>
      </c>
      <c r="L94" s="42">
        <f t="shared" si="7"/>
        <v>0</v>
      </c>
    </row>
    <row r="95" spans="1:12" s="4" customFormat="1" ht="48">
      <c r="A95" s="33" t="s">
        <v>460</v>
      </c>
      <c r="B95" s="33" t="s">
        <v>468</v>
      </c>
      <c r="C95" s="33" t="s">
        <v>373</v>
      </c>
      <c r="D95" s="40" t="s">
        <v>506</v>
      </c>
      <c r="E95" s="33" t="s">
        <v>11</v>
      </c>
      <c r="F95" s="33" t="s">
        <v>12</v>
      </c>
      <c r="G95" s="41"/>
      <c r="H95" s="41">
        <f>G95+'2ª Medição'!H95</f>
        <v>0</v>
      </c>
      <c r="I95" s="42">
        <v>316.03</v>
      </c>
      <c r="J95" s="42">
        <f t="shared" si="8"/>
        <v>410.84</v>
      </c>
      <c r="K95" s="42">
        <f t="shared" si="6"/>
        <v>0</v>
      </c>
      <c r="L95" s="42">
        <f t="shared" si="7"/>
        <v>0</v>
      </c>
    </row>
    <row r="96" spans="1:12" s="4" customFormat="1" ht="48">
      <c r="A96" s="33" t="s">
        <v>460</v>
      </c>
      <c r="B96" s="33" t="s">
        <v>467</v>
      </c>
      <c r="C96" s="33" t="s">
        <v>374</v>
      </c>
      <c r="D96" s="40" t="s">
        <v>507</v>
      </c>
      <c r="E96" s="33" t="s">
        <v>11</v>
      </c>
      <c r="F96" s="33" t="s">
        <v>118</v>
      </c>
      <c r="G96" s="41"/>
      <c r="H96" s="41">
        <f>G96+'2ª Medição'!H96</f>
        <v>0</v>
      </c>
      <c r="I96" s="42">
        <v>345.43</v>
      </c>
      <c r="J96" s="42">
        <f t="shared" si="8"/>
        <v>449.06</v>
      </c>
      <c r="K96" s="42">
        <f t="shared" si="6"/>
        <v>0</v>
      </c>
      <c r="L96" s="42">
        <f t="shared" si="7"/>
        <v>0</v>
      </c>
    </row>
    <row r="97" spans="1:12" s="4" customFormat="1" ht="48">
      <c r="A97" s="33" t="s">
        <v>460</v>
      </c>
      <c r="B97" s="33" t="s">
        <v>470</v>
      </c>
      <c r="C97" s="33" t="s">
        <v>375</v>
      </c>
      <c r="D97" s="40" t="s">
        <v>508</v>
      </c>
      <c r="E97" s="33" t="s">
        <v>11</v>
      </c>
      <c r="F97" s="33" t="s">
        <v>12</v>
      </c>
      <c r="G97" s="41"/>
      <c r="H97" s="41">
        <f>G97+'2ª Medição'!H97</f>
        <v>0</v>
      </c>
      <c r="I97" s="42">
        <v>394.43</v>
      </c>
      <c r="J97" s="42">
        <f t="shared" si="8"/>
        <v>512.76</v>
      </c>
      <c r="K97" s="42">
        <f t="shared" si="6"/>
        <v>0</v>
      </c>
      <c r="L97" s="42">
        <f t="shared" si="7"/>
        <v>0</v>
      </c>
    </row>
    <row r="98" spans="1:12" s="2" customFormat="1" ht="48">
      <c r="A98" s="33" t="s">
        <v>5</v>
      </c>
      <c r="B98" s="33" t="s">
        <v>92</v>
      </c>
      <c r="C98" s="33" t="s">
        <v>376</v>
      </c>
      <c r="D98" s="40" t="s">
        <v>273</v>
      </c>
      <c r="E98" s="33" t="s">
        <v>29</v>
      </c>
      <c r="F98" s="33" t="s">
        <v>274</v>
      </c>
      <c r="G98" s="41"/>
      <c r="H98" s="41">
        <f>G98+'2ª Medição'!H98</f>
        <v>0</v>
      </c>
      <c r="I98" s="42">
        <v>14.82</v>
      </c>
      <c r="J98" s="42">
        <v>19.26</v>
      </c>
      <c r="K98" s="42">
        <f t="shared" si="6"/>
        <v>0</v>
      </c>
      <c r="L98" s="42">
        <f t="shared" si="7"/>
        <v>0</v>
      </c>
    </row>
    <row r="99" spans="1:12" s="2" customFormat="1" ht="15">
      <c r="A99" s="33"/>
      <c r="B99" s="33"/>
      <c r="C99" s="33"/>
      <c r="D99" s="48" t="s">
        <v>93</v>
      </c>
      <c r="E99" s="33"/>
      <c r="F99" s="33"/>
      <c r="G99" s="41"/>
      <c r="H99" s="41">
        <f>G99+'2ª Medição'!H99</f>
        <v>0</v>
      </c>
      <c r="I99" s="42"/>
      <c r="J99" s="42">
        <f t="shared" si="8"/>
        <v>0</v>
      </c>
      <c r="K99" s="42">
        <f t="shared" si="6"/>
        <v>0</v>
      </c>
      <c r="L99" s="42">
        <f t="shared" si="7"/>
        <v>0</v>
      </c>
    </row>
    <row r="100" spans="1:12" s="2" customFormat="1" ht="24">
      <c r="A100" s="33" t="s">
        <v>5</v>
      </c>
      <c r="B100" s="33" t="s">
        <v>94</v>
      </c>
      <c r="C100" s="33" t="s">
        <v>377</v>
      </c>
      <c r="D100" s="40" t="s">
        <v>95</v>
      </c>
      <c r="E100" s="33" t="s">
        <v>29</v>
      </c>
      <c r="F100" s="33" t="s">
        <v>96</v>
      </c>
      <c r="G100" s="41"/>
      <c r="H100" s="41">
        <f>G100+'2ª Medição'!H100</f>
        <v>0</v>
      </c>
      <c r="I100" s="42">
        <v>412.39</v>
      </c>
      <c r="J100" s="42">
        <f t="shared" si="8"/>
        <v>536.11</v>
      </c>
      <c r="K100" s="42">
        <f t="shared" si="6"/>
        <v>0</v>
      </c>
      <c r="L100" s="42">
        <f t="shared" si="7"/>
        <v>0</v>
      </c>
    </row>
    <row r="101" spans="1:12" s="4" customFormat="1" ht="24">
      <c r="A101" s="33" t="s">
        <v>460</v>
      </c>
      <c r="B101" s="33" t="s">
        <v>471</v>
      </c>
      <c r="C101" s="33" t="s">
        <v>378</v>
      </c>
      <c r="D101" s="40" t="s">
        <v>97</v>
      </c>
      <c r="E101" s="33" t="s">
        <v>29</v>
      </c>
      <c r="F101" s="33" t="s">
        <v>98</v>
      </c>
      <c r="G101" s="41"/>
      <c r="H101" s="41">
        <f>G101+'2ª Medição'!H101</f>
        <v>0</v>
      </c>
      <c r="I101" s="42">
        <v>392.79</v>
      </c>
      <c r="J101" s="42">
        <f t="shared" si="8"/>
        <v>510.63</v>
      </c>
      <c r="K101" s="42">
        <f t="shared" si="6"/>
        <v>0</v>
      </c>
      <c r="L101" s="42">
        <f t="shared" si="7"/>
        <v>0</v>
      </c>
    </row>
    <row r="102" spans="1:12" s="2" customFormat="1" ht="24">
      <c r="A102" s="33" t="s">
        <v>5</v>
      </c>
      <c r="B102" s="33" t="s">
        <v>99</v>
      </c>
      <c r="C102" s="33" t="s">
        <v>379</v>
      </c>
      <c r="D102" s="40" t="s">
        <v>100</v>
      </c>
      <c r="E102" s="33" t="s">
        <v>29</v>
      </c>
      <c r="F102" s="33" t="s">
        <v>101</v>
      </c>
      <c r="G102" s="41"/>
      <c r="H102" s="41">
        <f>G102+'2ª Medição'!H102</f>
        <v>0</v>
      </c>
      <c r="I102" s="42">
        <v>412.39</v>
      </c>
      <c r="J102" s="42">
        <f t="shared" si="8"/>
        <v>536.11</v>
      </c>
      <c r="K102" s="42">
        <f t="shared" si="6"/>
        <v>0</v>
      </c>
      <c r="L102" s="42">
        <f t="shared" si="7"/>
        <v>0</v>
      </c>
    </row>
    <row r="103" spans="1:12" s="4" customFormat="1" ht="15">
      <c r="A103" s="33"/>
      <c r="B103" s="33"/>
      <c r="C103" s="33" t="s">
        <v>380</v>
      </c>
      <c r="D103" s="48" t="s">
        <v>102</v>
      </c>
      <c r="E103" s="33"/>
      <c r="F103" s="33"/>
      <c r="G103" s="41"/>
      <c r="H103" s="41">
        <f>G103+'2ª Medição'!H103</f>
        <v>0</v>
      </c>
      <c r="I103" s="42"/>
      <c r="J103" s="42"/>
      <c r="K103" s="42"/>
      <c r="L103" s="42">
        <f t="shared" si="7"/>
        <v>0</v>
      </c>
    </row>
    <row r="104" spans="1:12" s="3" customFormat="1" ht="24">
      <c r="A104" s="33" t="s">
        <v>31</v>
      </c>
      <c r="B104" s="33">
        <v>263</v>
      </c>
      <c r="C104" s="33" t="s">
        <v>381</v>
      </c>
      <c r="D104" s="40" t="s">
        <v>103</v>
      </c>
      <c r="E104" s="33" t="s">
        <v>29</v>
      </c>
      <c r="F104" s="33" t="s">
        <v>104</v>
      </c>
      <c r="G104" s="41"/>
      <c r="H104" s="41">
        <f>G104+'2ª Medição'!H104</f>
        <v>0</v>
      </c>
      <c r="I104" s="42">
        <v>216.39</v>
      </c>
      <c r="J104" s="42">
        <f t="shared" si="8"/>
        <v>281.31</v>
      </c>
      <c r="K104" s="42">
        <f t="shared" si="6"/>
        <v>0</v>
      </c>
      <c r="L104" s="42">
        <f t="shared" si="7"/>
        <v>0</v>
      </c>
    </row>
    <row r="105" spans="1:12" s="2" customFormat="1" ht="24">
      <c r="A105" s="33" t="s">
        <v>5</v>
      </c>
      <c r="B105" s="33">
        <v>72116</v>
      </c>
      <c r="C105" s="33" t="s">
        <v>382</v>
      </c>
      <c r="D105" s="40" t="s">
        <v>105</v>
      </c>
      <c r="E105" s="33" t="s">
        <v>29</v>
      </c>
      <c r="F105" s="33" t="s">
        <v>96</v>
      </c>
      <c r="G105" s="41"/>
      <c r="H105" s="41">
        <f>G105+'2ª Medição'!H105</f>
        <v>0</v>
      </c>
      <c r="I105" s="42">
        <v>39.4</v>
      </c>
      <c r="J105" s="42">
        <f t="shared" si="8"/>
        <v>51.22</v>
      </c>
      <c r="K105" s="42">
        <f t="shared" si="6"/>
        <v>0</v>
      </c>
      <c r="L105" s="42">
        <f t="shared" si="7"/>
        <v>0</v>
      </c>
    </row>
    <row r="106" spans="1:12" s="4" customFormat="1" ht="27" customHeight="1">
      <c r="A106" s="33" t="s">
        <v>460</v>
      </c>
      <c r="B106" s="33" t="s">
        <v>472</v>
      </c>
      <c r="C106" s="33" t="s">
        <v>383</v>
      </c>
      <c r="D106" s="40" t="s">
        <v>106</v>
      </c>
      <c r="E106" s="33" t="s">
        <v>29</v>
      </c>
      <c r="F106" s="33" t="s">
        <v>107</v>
      </c>
      <c r="G106" s="41"/>
      <c r="H106" s="41">
        <f>G106+'2ª Medição'!H106</f>
        <v>0</v>
      </c>
      <c r="I106" s="42">
        <v>122.7</v>
      </c>
      <c r="J106" s="42">
        <f t="shared" si="8"/>
        <v>159.51</v>
      </c>
      <c r="K106" s="42">
        <f t="shared" si="6"/>
        <v>0</v>
      </c>
      <c r="L106" s="42">
        <f t="shared" si="7"/>
        <v>0</v>
      </c>
    </row>
    <row r="107" spans="1:12" s="4" customFormat="1" ht="15">
      <c r="A107" s="33"/>
      <c r="B107" s="33"/>
      <c r="C107" s="33"/>
      <c r="D107" s="40"/>
      <c r="E107" s="33"/>
      <c r="F107" s="33"/>
      <c r="G107" s="41"/>
      <c r="H107" s="41">
        <f>G107+'2ª Medição'!H107</f>
        <v>0</v>
      </c>
      <c r="I107" s="42"/>
      <c r="J107" s="42"/>
      <c r="K107" s="42"/>
      <c r="L107" s="42">
        <f t="shared" si="7"/>
        <v>0</v>
      </c>
    </row>
    <row r="108" spans="1:12" s="2" customFormat="1" ht="15">
      <c r="A108" s="37"/>
      <c r="B108" s="37"/>
      <c r="C108" s="43">
        <v>9</v>
      </c>
      <c r="D108" s="44" t="s">
        <v>108</v>
      </c>
      <c r="E108" s="37"/>
      <c r="F108" s="37"/>
      <c r="G108" s="45"/>
      <c r="H108" s="41">
        <f>G108+'2ª Medição'!H108</f>
        <v>0</v>
      </c>
      <c r="I108" s="46"/>
      <c r="J108" s="46"/>
      <c r="K108" s="42"/>
      <c r="L108" s="42">
        <f t="shared" si="7"/>
        <v>0</v>
      </c>
    </row>
    <row r="109" spans="1:12" s="2" customFormat="1" ht="15">
      <c r="A109" s="360" t="s">
        <v>109</v>
      </c>
      <c r="B109" s="360"/>
      <c r="C109" s="360"/>
      <c r="D109" s="360"/>
      <c r="E109" s="360"/>
      <c r="F109" s="360"/>
      <c r="G109" s="54"/>
      <c r="H109" s="41">
        <f>G109+'2ª Medição'!H109</f>
        <v>0</v>
      </c>
      <c r="I109" s="42"/>
      <c r="J109" s="42"/>
      <c r="K109" s="42"/>
      <c r="L109" s="42">
        <f t="shared" si="7"/>
        <v>0</v>
      </c>
    </row>
    <row r="110" spans="1:12" s="4" customFormat="1" ht="24">
      <c r="A110" s="33" t="s">
        <v>460</v>
      </c>
      <c r="B110" s="33" t="s">
        <v>473</v>
      </c>
      <c r="C110" s="33" t="s">
        <v>384</v>
      </c>
      <c r="D110" s="40" t="s">
        <v>110</v>
      </c>
      <c r="E110" s="33" t="s">
        <v>111</v>
      </c>
      <c r="F110" s="33" t="s">
        <v>12</v>
      </c>
      <c r="G110" s="59"/>
      <c r="H110" s="41">
        <f>G110+'2ª Medição'!H110</f>
        <v>0</v>
      </c>
      <c r="I110" s="60">
        <v>2430.33</v>
      </c>
      <c r="J110" s="42">
        <f>ROUND(F110*1.3,2)</f>
        <v>1.3</v>
      </c>
      <c r="K110" s="42">
        <f t="shared" si="6"/>
        <v>0</v>
      </c>
      <c r="L110" s="42">
        <f t="shared" si="7"/>
        <v>0</v>
      </c>
    </row>
    <row r="111" spans="1:12" s="3" customFormat="1" ht="15">
      <c r="A111" s="360" t="s">
        <v>112</v>
      </c>
      <c r="B111" s="360"/>
      <c r="C111" s="360"/>
      <c r="D111" s="360"/>
      <c r="E111" s="360"/>
      <c r="F111" s="360"/>
      <c r="G111" s="54"/>
      <c r="H111" s="41">
        <f>G111+'2ª Medição'!H111</f>
        <v>0</v>
      </c>
      <c r="I111" s="42"/>
      <c r="J111" s="42"/>
      <c r="K111" s="42"/>
      <c r="L111" s="42">
        <f t="shared" si="7"/>
        <v>0</v>
      </c>
    </row>
    <row r="112" spans="1:12" s="4" customFormat="1" ht="180">
      <c r="A112" s="33" t="s">
        <v>5</v>
      </c>
      <c r="B112" s="33">
        <v>26322</v>
      </c>
      <c r="C112" s="33" t="s">
        <v>275</v>
      </c>
      <c r="D112" s="40" t="s">
        <v>276</v>
      </c>
      <c r="E112" s="33" t="s">
        <v>11</v>
      </c>
      <c r="F112" s="33" t="s">
        <v>277</v>
      </c>
      <c r="G112" s="41"/>
      <c r="H112" s="41">
        <f>G112+'2ª Medição'!H112</f>
        <v>0</v>
      </c>
      <c r="I112" s="42">
        <v>125.56</v>
      </c>
      <c r="J112" s="42">
        <v>163.23</v>
      </c>
      <c r="K112" s="42">
        <f t="shared" si="6"/>
        <v>0</v>
      </c>
      <c r="L112" s="42">
        <f t="shared" si="7"/>
        <v>0</v>
      </c>
    </row>
    <row r="113" spans="1:12" s="4" customFormat="1" ht="108">
      <c r="A113" s="33" t="s">
        <v>5</v>
      </c>
      <c r="B113" s="33">
        <v>75968</v>
      </c>
      <c r="C113" s="33" t="s">
        <v>278</v>
      </c>
      <c r="D113" s="40" t="s">
        <v>279</v>
      </c>
      <c r="E113" s="33" t="s">
        <v>11</v>
      </c>
      <c r="F113" s="33" t="s">
        <v>128</v>
      </c>
      <c r="G113" s="41"/>
      <c r="H113" s="41">
        <f>G113+'2ª Medição'!H113</f>
        <v>0</v>
      </c>
      <c r="I113" s="42">
        <v>105.96</v>
      </c>
      <c r="J113" s="42">
        <v>137.75</v>
      </c>
      <c r="K113" s="42">
        <f t="shared" si="6"/>
        <v>0</v>
      </c>
      <c r="L113" s="42">
        <f t="shared" si="7"/>
        <v>0</v>
      </c>
    </row>
    <row r="114" spans="1:12" s="4" customFormat="1" ht="24">
      <c r="A114" s="33" t="s">
        <v>31</v>
      </c>
      <c r="B114" s="33">
        <v>24</v>
      </c>
      <c r="C114" s="33" t="s">
        <v>385</v>
      </c>
      <c r="D114" s="40" t="s">
        <v>113</v>
      </c>
      <c r="E114" s="33" t="s">
        <v>11</v>
      </c>
      <c r="F114" s="33" t="s">
        <v>114</v>
      </c>
      <c r="G114" s="41"/>
      <c r="H114" s="41">
        <f>G114+'2ª Medição'!H114</f>
        <v>0</v>
      </c>
      <c r="I114" s="42">
        <v>53.78</v>
      </c>
      <c r="J114" s="42">
        <f>ROUND(I114*1.3,2)</f>
        <v>69.91</v>
      </c>
      <c r="K114" s="42">
        <f t="shared" si="6"/>
        <v>0</v>
      </c>
      <c r="L114" s="42">
        <f t="shared" si="7"/>
        <v>0</v>
      </c>
    </row>
    <row r="115" spans="1:12" s="4" customFormat="1" ht="24">
      <c r="A115" s="33" t="s">
        <v>31</v>
      </c>
      <c r="B115" s="33">
        <v>25</v>
      </c>
      <c r="C115" s="33" t="s">
        <v>386</v>
      </c>
      <c r="D115" s="40" t="s">
        <v>115</v>
      </c>
      <c r="E115" s="33" t="s">
        <v>11</v>
      </c>
      <c r="F115" s="33" t="s">
        <v>116</v>
      </c>
      <c r="G115" s="41"/>
      <c r="H115" s="41">
        <f>G115+'2ª Medição'!H115</f>
        <v>0</v>
      </c>
      <c r="I115" s="42">
        <v>62.89</v>
      </c>
      <c r="J115" s="42">
        <v>81.75</v>
      </c>
      <c r="K115" s="42">
        <f t="shared" si="6"/>
        <v>0</v>
      </c>
      <c r="L115" s="42">
        <f t="shared" si="7"/>
        <v>0</v>
      </c>
    </row>
    <row r="116" spans="1:12" s="4" customFormat="1" ht="24">
      <c r="A116" s="33" t="s">
        <v>460</v>
      </c>
      <c r="B116" s="33" t="s">
        <v>474</v>
      </c>
      <c r="C116" s="33" t="s">
        <v>387</v>
      </c>
      <c r="D116" s="40" t="s">
        <v>117</v>
      </c>
      <c r="E116" s="33" t="s">
        <v>11</v>
      </c>
      <c r="F116" s="33" t="s">
        <v>118</v>
      </c>
      <c r="G116" s="41"/>
      <c r="H116" s="41">
        <f>G116+'2ª Medição'!H116</f>
        <v>0</v>
      </c>
      <c r="I116" s="42">
        <v>313.1</v>
      </c>
      <c r="J116" s="42">
        <v>407.03</v>
      </c>
      <c r="K116" s="42">
        <f t="shared" si="6"/>
        <v>0</v>
      </c>
      <c r="L116" s="42">
        <f t="shared" si="7"/>
        <v>0</v>
      </c>
    </row>
    <row r="117" spans="1:12" s="4" customFormat="1" ht="24">
      <c r="A117" s="33" t="s">
        <v>460</v>
      </c>
      <c r="B117" s="33" t="s">
        <v>475</v>
      </c>
      <c r="C117" s="33" t="s">
        <v>388</v>
      </c>
      <c r="D117" s="40" t="s">
        <v>119</v>
      </c>
      <c r="E117" s="33" t="s">
        <v>11</v>
      </c>
      <c r="F117" s="33" t="s">
        <v>118</v>
      </c>
      <c r="G117" s="41"/>
      <c r="H117" s="41">
        <f>G117+'2ª Medição'!H117</f>
        <v>0</v>
      </c>
      <c r="I117" s="42">
        <v>42.38</v>
      </c>
      <c r="J117" s="42">
        <v>55.1</v>
      </c>
      <c r="K117" s="42">
        <f t="shared" si="6"/>
        <v>0</v>
      </c>
      <c r="L117" s="42">
        <f t="shared" si="7"/>
        <v>0</v>
      </c>
    </row>
    <row r="118" spans="1:12" s="4" customFormat="1" ht="24">
      <c r="A118" s="33" t="s">
        <v>460</v>
      </c>
      <c r="B118" s="33" t="s">
        <v>476</v>
      </c>
      <c r="C118" s="33" t="s">
        <v>389</v>
      </c>
      <c r="D118" s="40" t="s">
        <v>120</v>
      </c>
      <c r="E118" s="33" t="s">
        <v>121</v>
      </c>
      <c r="F118" s="33" t="s">
        <v>122</v>
      </c>
      <c r="G118" s="41"/>
      <c r="H118" s="41">
        <f>G118+'2ª Medição'!H118</f>
        <v>0</v>
      </c>
      <c r="I118" s="42">
        <v>54.57</v>
      </c>
      <c r="J118" s="42">
        <v>70.94</v>
      </c>
      <c r="K118" s="42">
        <f t="shared" si="6"/>
        <v>0</v>
      </c>
      <c r="L118" s="42">
        <f t="shared" si="7"/>
        <v>0</v>
      </c>
    </row>
    <row r="119" spans="1:12" s="4" customFormat="1" ht="48">
      <c r="A119" s="33" t="s">
        <v>31</v>
      </c>
      <c r="B119" s="33" t="s">
        <v>280</v>
      </c>
      <c r="C119" s="33" t="s">
        <v>281</v>
      </c>
      <c r="D119" s="40" t="s">
        <v>282</v>
      </c>
      <c r="E119" s="33" t="s">
        <v>11</v>
      </c>
      <c r="F119" s="33" t="s">
        <v>116</v>
      </c>
      <c r="G119" s="41"/>
      <c r="H119" s="41">
        <f>G119+'2ª Medição'!H119</f>
        <v>0</v>
      </c>
      <c r="I119" s="42">
        <v>7.37</v>
      </c>
      <c r="J119" s="42">
        <f aca="true" t="shared" si="9" ref="J119:J125">ROUND(I119*1.3,2)</f>
        <v>9.58</v>
      </c>
      <c r="K119" s="42">
        <f t="shared" si="6"/>
        <v>0</v>
      </c>
      <c r="L119" s="42">
        <f t="shared" si="7"/>
        <v>0</v>
      </c>
    </row>
    <row r="120" spans="1:12" s="4" customFormat="1" ht="24">
      <c r="A120" s="33" t="s">
        <v>31</v>
      </c>
      <c r="B120" s="33">
        <v>52</v>
      </c>
      <c r="C120" s="33" t="s">
        <v>390</v>
      </c>
      <c r="D120" s="40" t="s">
        <v>123</v>
      </c>
      <c r="E120" s="33" t="s">
        <v>11</v>
      </c>
      <c r="F120" s="33" t="s">
        <v>124</v>
      </c>
      <c r="G120" s="41"/>
      <c r="H120" s="41">
        <f>G120+'2ª Medição'!H120</f>
        <v>0</v>
      </c>
      <c r="I120" s="42">
        <v>17.33</v>
      </c>
      <c r="J120" s="42">
        <f t="shared" si="9"/>
        <v>22.53</v>
      </c>
      <c r="K120" s="42">
        <f t="shared" si="6"/>
        <v>0</v>
      </c>
      <c r="L120" s="42">
        <f t="shared" si="7"/>
        <v>0</v>
      </c>
    </row>
    <row r="121" spans="1:12" s="4" customFormat="1" ht="24">
      <c r="A121" s="33" t="s">
        <v>31</v>
      </c>
      <c r="B121" s="33">
        <v>51</v>
      </c>
      <c r="C121" s="33" t="s">
        <v>391</v>
      </c>
      <c r="D121" s="40" t="s">
        <v>125</v>
      </c>
      <c r="E121" s="33" t="s">
        <v>11</v>
      </c>
      <c r="F121" s="33" t="s">
        <v>126</v>
      </c>
      <c r="G121" s="41"/>
      <c r="H121" s="41">
        <f>G121+'2ª Medição'!H121</f>
        <v>0</v>
      </c>
      <c r="I121" s="42">
        <v>23.21</v>
      </c>
      <c r="J121" s="42">
        <f t="shared" si="9"/>
        <v>30.17</v>
      </c>
      <c r="K121" s="42">
        <f t="shared" si="6"/>
        <v>0</v>
      </c>
      <c r="L121" s="42">
        <f t="shared" si="7"/>
        <v>0</v>
      </c>
    </row>
    <row r="122" spans="1:12" s="4" customFormat="1" ht="24">
      <c r="A122" s="33" t="s">
        <v>31</v>
      </c>
      <c r="B122" s="33">
        <v>30</v>
      </c>
      <c r="C122" s="33" t="s">
        <v>392</v>
      </c>
      <c r="D122" s="40" t="s">
        <v>127</v>
      </c>
      <c r="E122" s="33" t="s">
        <v>11</v>
      </c>
      <c r="F122" s="33" t="s">
        <v>128</v>
      </c>
      <c r="G122" s="41"/>
      <c r="H122" s="41">
        <f>G122+'2ª Medição'!H122</f>
        <v>0</v>
      </c>
      <c r="I122" s="42">
        <v>0</v>
      </c>
      <c r="J122" s="42">
        <f t="shared" si="9"/>
        <v>0</v>
      </c>
      <c r="K122" s="42">
        <f t="shared" si="6"/>
        <v>0</v>
      </c>
      <c r="L122" s="42">
        <f t="shared" si="7"/>
        <v>0</v>
      </c>
    </row>
    <row r="123" spans="1:12" s="4" customFormat="1" ht="24">
      <c r="A123" s="33" t="s">
        <v>460</v>
      </c>
      <c r="B123" s="33" t="s">
        <v>477</v>
      </c>
      <c r="C123" s="33" t="s">
        <v>393</v>
      </c>
      <c r="D123" s="40" t="s">
        <v>129</v>
      </c>
      <c r="E123" s="33" t="s">
        <v>121</v>
      </c>
      <c r="F123" s="33">
        <v>82</v>
      </c>
      <c r="G123" s="41"/>
      <c r="H123" s="41">
        <f>G123+'2ª Medição'!H123</f>
        <v>0</v>
      </c>
      <c r="I123" s="42">
        <v>64.37</v>
      </c>
      <c r="J123" s="42">
        <f t="shared" si="9"/>
        <v>83.68</v>
      </c>
      <c r="K123" s="42">
        <f t="shared" si="6"/>
        <v>0</v>
      </c>
      <c r="L123" s="42">
        <f t="shared" si="7"/>
        <v>0</v>
      </c>
    </row>
    <row r="124" spans="1:12" s="4" customFormat="1" ht="24">
      <c r="A124" s="33" t="s">
        <v>5</v>
      </c>
      <c r="B124" s="33">
        <v>72331</v>
      </c>
      <c r="C124" s="33" t="s">
        <v>394</v>
      </c>
      <c r="D124" s="40" t="s">
        <v>130</v>
      </c>
      <c r="E124" s="33" t="s">
        <v>11</v>
      </c>
      <c r="F124" s="33" t="s">
        <v>131</v>
      </c>
      <c r="G124" s="41"/>
      <c r="H124" s="41">
        <f>G124+'2ª Medição'!H124</f>
        <v>0</v>
      </c>
      <c r="I124" s="42">
        <v>17.33</v>
      </c>
      <c r="J124" s="42">
        <f t="shared" si="9"/>
        <v>22.53</v>
      </c>
      <c r="K124" s="42">
        <f t="shared" si="6"/>
        <v>0</v>
      </c>
      <c r="L124" s="42">
        <f t="shared" si="7"/>
        <v>0</v>
      </c>
    </row>
    <row r="125" spans="1:12" s="4" customFormat="1" ht="24">
      <c r="A125" s="33" t="s">
        <v>5</v>
      </c>
      <c r="B125" s="33">
        <v>72332</v>
      </c>
      <c r="C125" s="33" t="s">
        <v>395</v>
      </c>
      <c r="D125" s="40" t="s">
        <v>132</v>
      </c>
      <c r="E125" s="33" t="s">
        <v>11</v>
      </c>
      <c r="F125" s="33" t="s">
        <v>128</v>
      </c>
      <c r="G125" s="41"/>
      <c r="H125" s="41">
        <f>G125+'2ª Medição'!H125</f>
        <v>0</v>
      </c>
      <c r="I125" s="42">
        <v>19.29</v>
      </c>
      <c r="J125" s="42">
        <f t="shared" si="9"/>
        <v>25.08</v>
      </c>
      <c r="K125" s="42">
        <f t="shared" si="6"/>
        <v>0</v>
      </c>
      <c r="L125" s="42">
        <f t="shared" si="7"/>
        <v>0</v>
      </c>
    </row>
    <row r="126" spans="1:12" s="4" customFormat="1" ht="24">
      <c r="A126" s="33" t="s">
        <v>460</v>
      </c>
      <c r="B126" s="33" t="s">
        <v>478</v>
      </c>
      <c r="C126" s="33" t="s">
        <v>396</v>
      </c>
      <c r="D126" s="40" t="s">
        <v>133</v>
      </c>
      <c r="E126" s="33" t="s">
        <v>11</v>
      </c>
      <c r="F126" s="33" t="s">
        <v>126</v>
      </c>
      <c r="G126" s="41"/>
      <c r="H126" s="41">
        <f>G126+'2ª Medição'!H126</f>
        <v>0</v>
      </c>
      <c r="I126" s="42">
        <v>21.25</v>
      </c>
      <c r="J126" s="42">
        <v>27.63</v>
      </c>
      <c r="K126" s="42">
        <f t="shared" si="6"/>
        <v>0</v>
      </c>
      <c r="L126" s="42">
        <f t="shared" si="7"/>
        <v>0</v>
      </c>
    </row>
    <row r="127" spans="1:12" s="4" customFormat="1" ht="24">
      <c r="A127" s="33" t="s">
        <v>31</v>
      </c>
      <c r="B127" s="33">
        <v>28</v>
      </c>
      <c r="C127" s="33" t="s">
        <v>397</v>
      </c>
      <c r="D127" s="40" t="s">
        <v>134</v>
      </c>
      <c r="E127" s="33" t="s">
        <v>11</v>
      </c>
      <c r="F127" s="33" t="s">
        <v>12</v>
      </c>
      <c r="G127" s="41"/>
      <c r="H127" s="41">
        <f>G127+'2ª Medição'!H127</f>
        <v>0</v>
      </c>
      <c r="I127" s="42">
        <v>25.17</v>
      </c>
      <c r="J127" s="42">
        <f>ROUND(I127*1.3,2)</f>
        <v>32.72</v>
      </c>
      <c r="K127" s="42">
        <f t="shared" si="6"/>
        <v>0</v>
      </c>
      <c r="L127" s="42">
        <f t="shared" si="7"/>
        <v>0</v>
      </c>
    </row>
    <row r="128" spans="1:12" s="4" customFormat="1" ht="24">
      <c r="A128" s="33" t="s">
        <v>5</v>
      </c>
      <c r="B128" s="33" t="s">
        <v>135</v>
      </c>
      <c r="C128" s="33" t="s">
        <v>398</v>
      </c>
      <c r="D128" s="40" t="s">
        <v>136</v>
      </c>
      <c r="E128" s="33" t="s">
        <v>11</v>
      </c>
      <c r="F128" s="33" t="s">
        <v>118</v>
      </c>
      <c r="G128" s="41"/>
      <c r="H128" s="41">
        <f>G128+'2ª Medição'!H128</f>
        <v>0</v>
      </c>
      <c r="I128" s="42">
        <v>19.29</v>
      </c>
      <c r="J128" s="42">
        <v>25.08</v>
      </c>
      <c r="K128" s="42">
        <f t="shared" si="6"/>
        <v>0</v>
      </c>
      <c r="L128" s="42">
        <f t="shared" si="7"/>
        <v>0</v>
      </c>
    </row>
    <row r="129" spans="1:12" s="4" customFormat="1" ht="24" customHeight="1">
      <c r="A129" s="33" t="s">
        <v>480</v>
      </c>
      <c r="B129" s="33" t="s">
        <v>479</v>
      </c>
      <c r="C129" s="33" t="s">
        <v>399</v>
      </c>
      <c r="D129" s="40" t="s">
        <v>137</v>
      </c>
      <c r="E129" s="33" t="s">
        <v>121</v>
      </c>
      <c r="F129" s="33" t="s">
        <v>138</v>
      </c>
      <c r="G129" s="41"/>
      <c r="H129" s="41">
        <f>G129+'2ª Medição'!H129</f>
        <v>0</v>
      </c>
      <c r="I129" s="42">
        <v>106.46</v>
      </c>
      <c r="J129" s="42">
        <v>138.4</v>
      </c>
      <c r="K129" s="42">
        <f t="shared" si="6"/>
        <v>0</v>
      </c>
      <c r="L129" s="42">
        <f t="shared" si="7"/>
        <v>0</v>
      </c>
    </row>
    <row r="130" spans="1:12" s="4" customFormat="1" ht="15">
      <c r="A130" s="33"/>
      <c r="B130" s="33"/>
      <c r="C130" s="33"/>
      <c r="D130" s="40" t="s">
        <v>489</v>
      </c>
      <c r="E130" s="33"/>
      <c r="F130" s="33"/>
      <c r="G130" s="41"/>
      <c r="H130" s="41">
        <f>G130+'2ª Medição'!H130</f>
        <v>0</v>
      </c>
      <c r="I130" s="42"/>
      <c r="J130" s="42"/>
      <c r="K130" s="42"/>
      <c r="L130" s="42">
        <f t="shared" si="7"/>
        <v>0</v>
      </c>
    </row>
    <row r="131" spans="1:12" s="4" customFormat="1" ht="15">
      <c r="A131" s="33"/>
      <c r="B131" s="33"/>
      <c r="C131" s="33"/>
      <c r="D131" s="48" t="s">
        <v>139</v>
      </c>
      <c r="E131" s="33"/>
      <c r="F131" s="33"/>
      <c r="G131" s="41"/>
      <c r="H131" s="41">
        <f>G131+'2ª Medição'!H131</f>
        <v>0</v>
      </c>
      <c r="I131" s="42"/>
      <c r="J131" s="42"/>
      <c r="K131" s="42"/>
      <c r="L131" s="42">
        <f t="shared" si="7"/>
        <v>0</v>
      </c>
    </row>
    <row r="132" spans="1:12" s="4" customFormat="1" ht="108">
      <c r="A132" s="33" t="s">
        <v>5</v>
      </c>
      <c r="B132" s="33" t="s">
        <v>284</v>
      </c>
      <c r="C132" s="33" t="s">
        <v>285</v>
      </c>
      <c r="D132" s="40" t="s">
        <v>286</v>
      </c>
      <c r="E132" s="33" t="s">
        <v>11</v>
      </c>
      <c r="F132" s="33" t="s">
        <v>12</v>
      </c>
      <c r="G132" s="41"/>
      <c r="H132" s="41">
        <f>G132+'2ª Medição'!H132</f>
        <v>0</v>
      </c>
      <c r="I132" s="42">
        <v>184.36</v>
      </c>
      <c r="J132" s="42">
        <v>239.67</v>
      </c>
      <c r="K132" s="42">
        <f t="shared" si="6"/>
        <v>0</v>
      </c>
      <c r="L132" s="42">
        <f t="shared" si="7"/>
        <v>0</v>
      </c>
    </row>
    <row r="133" spans="1:12" s="4" customFormat="1" ht="36">
      <c r="A133" s="33" t="s">
        <v>5</v>
      </c>
      <c r="B133" s="33" t="s">
        <v>140</v>
      </c>
      <c r="C133" s="33" t="s">
        <v>400</v>
      </c>
      <c r="D133" s="40" t="s">
        <v>141</v>
      </c>
      <c r="E133" s="33" t="s">
        <v>11</v>
      </c>
      <c r="F133" s="33" t="s">
        <v>12</v>
      </c>
      <c r="G133" s="41"/>
      <c r="H133" s="41">
        <f>G133+'2ª Medição'!H133</f>
        <v>0</v>
      </c>
      <c r="I133" s="42">
        <v>112.58</v>
      </c>
      <c r="J133" s="42">
        <v>146.35</v>
      </c>
      <c r="K133" s="42">
        <f t="shared" si="6"/>
        <v>0</v>
      </c>
      <c r="L133" s="42">
        <f t="shared" si="7"/>
        <v>0</v>
      </c>
    </row>
    <row r="134" spans="1:12" s="4" customFormat="1" ht="36">
      <c r="A134" s="33" t="s">
        <v>5</v>
      </c>
      <c r="B134" s="33" t="s">
        <v>142</v>
      </c>
      <c r="C134" s="33" t="s">
        <v>401</v>
      </c>
      <c r="D134" s="40" t="s">
        <v>143</v>
      </c>
      <c r="E134" s="33" t="s">
        <v>11</v>
      </c>
      <c r="F134" s="33" t="s">
        <v>12</v>
      </c>
      <c r="G134" s="41"/>
      <c r="H134" s="41">
        <f>G134+'2ª Medição'!H134</f>
        <v>0</v>
      </c>
      <c r="I134" s="42">
        <v>102.78</v>
      </c>
      <c r="J134" s="42">
        <v>133.61</v>
      </c>
      <c r="K134" s="42">
        <f t="shared" si="6"/>
        <v>0</v>
      </c>
      <c r="L134" s="42">
        <f t="shared" si="7"/>
        <v>0</v>
      </c>
    </row>
    <row r="135" spans="1:12" s="4" customFormat="1" ht="36">
      <c r="A135" s="33" t="s">
        <v>460</v>
      </c>
      <c r="B135" s="33" t="s">
        <v>481</v>
      </c>
      <c r="C135" s="33" t="s">
        <v>402</v>
      </c>
      <c r="D135" s="40" t="s">
        <v>482</v>
      </c>
      <c r="E135" s="33" t="s">
        <v>11</v>
      </c>
      <c r="F135" s="33" t="s">
        <v>12</v>
      </c>
      <c r="G135" s="41"/>
      <c r="H135" s="41">
        <f>G135+'2ª Medição'!H135</f>
        <v>0</v>
      </c>
      <c r="I135" s="42">
        <v>104.12</v>
      </c>
      <c r="J135" s="42">
        <v>135.35</v>
      </c>
      <c r="K135" s="42">
        <f t="shared" si="6"/>
        <v>0</v>
      </c>
      <c r="L135" s="42">
        <f t="shared" si="7"/>
        <v>0</v>
      </c>
    </row>
    <row r="136" spans="1:12" s="4" customFormat="1" ht="15">
      <c r="A136" s="33"/>
      <c r="B136" s="33"/>
      <c r="C136" s="33"/>
      <c r="D136" s="40" t="s">
        <v>489</v>
      </c>
      <c r="E136" s="33"/>
      <c r="F136" s="33"/>
      <c r="G136" s="41"/>
      <c r="H136" s="41">
        <f>G136+'2ª Medição'!H136</f>
        <v>0</v>
      </c>
      <c r="I136" s="42"/>
      <c r="J136" s="42"/>
      <c r="K136" s="42"/>
      <c r="L136" s="42">
        <f t="shared" si="7"/>
        <v>0</v>
      </c>
    </row>
    <row r="137" spans="1:12" s="2" customFormat="1" ht="15">
      <c r="A137" s="360" t="s">
        <v>144</v>
      </c>
      <c r="B137" s="360"/>
      <c r="C137" s="360"/>
      <c r="D137" s="360"/>
      <c r="E137" s="360"/>
      <c r="F137" s="33"/>
      <c r="G137" s="41"/>
      <c r="H137" s="41">
        <f>G137+'2ª Medição'!H137</f>
        <v>0</v>
      </c>
      <c r="I137" s="42"/>
      <c r="J137" s="42"/>
      <c r="K137" s="42"/>
      <c r="L137" s="42">
        <f t="shared" si="7"/>
        <v>0</v>
      </c>
    </row>
    <row r="138" spans="1:12" s="2" customFormat="1" ht="108">
      <c r="A138" s="33" t="s">
        <v>5</v>
      </c>
      <c r="B138" s="33" t="s">
        <v>284</v>
      </c>
      <c r="C138" s="33" t="s">
        <v>287</v>
      </c>
      <c r="D138" s="40" t="s">
        <v>286</v>
      </c>
      <c r="E138" s="33" t="s">
        <v>11</v>
      </c>
      <c r="F138" s="33" t="s">
        <v>118</v>
      </c>
      <c r="G138" s="41"/>
      <c r="H138" s="41">
        <f>G138+'2ª Medição'!H138</f>
        <v>0</v>
      </c>
      <c r="I138" s="42">
        <v>184.36</v>
      </c>
      <c r="J138" s="42">
        <v>239.67</v>
      </c>
      <c r="K138" s="42">
        <f t="shared" si="6"/>
        <v>0</v>
      </c>
      <c r="L138" s="42">
        <f t="shared" si="7"/>
        <v>0</v>
      </c>
    </row>
    <row r="139" spans="1:12" s="4" customFormat="1" ht="24">
      <c r="A139" s="33" t="s">
        <v>31</v>
      </c>
      <c r="B139" s="33">
        <v>20</v>
      </c>
      <c r="C139" s="33" t="s">
        <v>403</v>
      </c>
      <c r="D139" s="40" t="s">
        <v>145</v>
      </c>
      <c r="E139" s="33" t="s">
        <v>11</v>
      </c>
      <c r="F139" s="33" t="s">
        <v>118</v>
      </c>
      <c r="G139" s="41"/>
      <c r="H139" s="41">
        <f>G139+'2ª Medição'!H139</f>
        <v>0</v>
      </c>
      <c r="I139" s="42">
        <v>29.09</v>
      </c>
      <c r="J139" s="42">
        <v>37.82</v>
      </c>
      <c r="K139" s="42">
        <f t="shared" si="6"/>
        <v>0</v>
      </c>
      <c r="L139" s="42">
        <f t="shared" si="7"/>
        <v>0</v>
      </c>
    </row>
    <row r="140" spans="1:12" s="4" customFormat="1" ht="36">
      <c r="A140" s="33" t="s">
        <v>460</v>
      </c>
      <c r="B140" s="33" t="s">
        <v>481</v>
      </c>
      <c r="C140" s="33" t="s">
        <v>404</v>
      </c>
      <c r="D140" s="40" t="s">
        <v>482</v>
      </c>
      <c r="E140" s="33" t="s">
        <v>11</v>
      </c>
      <c r="F140" s="33" t="s">
        <v>116</v>
      </c>
      <c r="G140" s="41"/>
      <c r="H140" s="41">
        <f>G140+'2ª Medição'!H140</f>
        <v>0</v>
      </c>
      <c r="I140" s="42">
        <v>104.12</v>
      </c>
      <c r="J140" s="42">
        <v>135.35</v>
      </c>
      <c r="K140" s="42">
        <f t="shared" si="6"/>
        <v>0</v>
      </c>
      <c r="L140" s="42">
        <f t="shared" si="7"/>
        <v>0</v>
      </c>
    </row>
    <row r="141" spans="1:12" s="2" customFormat="1" ht="36">
      <c r="A141" s="33" t="s">
        <v>5</v>
      </c>
      <c r="B141" s="33" t="s">
        <v>142</v>
      </c>
      <c r="C141" s="33" t="s">
        <v>405</v>
      </c>
      <c r="D141" s="40" t="s">
        <v>146</v>
      </c>
      <c r="E141" s="33" t="s">
        <v>11</v>
      </c>
      <c r="F141" s="33" t="s">
        <v>118</v>
      </c>
      <c r="G141" s="41"/>
      <c r="H141" s="41">
        <f>G141+'2ª Medição'!H141</f>
        <v>0</v>
      </c>
      <c r="I141" s="42">
        <v>63.58</v>
      </c>
      <c r="J141" s="42">
        <v>82.65</v>
      </c>
      <c r="K141" s="42">
        <f t="shared" si="6"/>
        <v>0</v>
      </c>
      <c r="L141" s="42">
        <f t="shared" si="7"/>
        <v>0</v>
      </c>
    </row>
    <row r="142" spans="1:12" s="2" customFormat="1" ht="36">
      <c r="A142" s="33" t="s">
        <v>5</v>
      </c>
      <c r="B142" s="33" t="s">
        <v>147</v>
      </c>
      <c r="C142" s="33" t="s">
        <v>406</v>
      </c>
      <c r="D142" s="40" t="s">
        <v>148</v>
      </c>
      <c r="E142" s="33" t="s">
        <v>11</v>
      </c>
      <c r="F142" s="33" t="s">
        <v>149</v>
      </c>
      <c r="G142" s="41"/>
      <c r="H142" s="41">
        <f>G142+'2ª Medição'!H142</f>
        <v>0</v>
      </c>
      <c r="I142" s="42">
        <v>19.48</v>
      </c>
      <c r="J142" s="42">
        <v>25.32</v>
      </c>
      <c r="K142" s="42">
        <f t="shared" si="6"/>
        <v>0</v>
      </c>
      <c r="L142" s="42">
        <f t="shared" si="7"/>
        <v>0</v>
      </c>
    </row>
    <row r="143" spans="1:12" s="2" customFormat="1" ht="36">
      <c r="A143" s="33" t="s">
        <v>5</v>
      </c>
      <c r="B143" s="33" t="s">
        <v>150</v>
      </c>
      <c r="C143" s="33" t="s">
        <v>407</v>
      </c>
      <c r="D143" s="40" t="s">
        <v>151</v>
      </c>
      <c r="E143" s="33" t="s">
        <v>11</v>
      </c>
      <c r="F143" s="33" t="s">
        <v>149</v>
      </c>
      <c r="G143" s="41"/>
      <c r="H143" s="41">
        <f>G143+'2ª Medição'!H143</f>
        <v>0</v>
      </c>
      <c r="I143" s="42">
        <v>22.42</v>
      </c>
      <c r="J143" s="42">
        <v>29.14</v>
      </c>
      <c r="K143" s="42">
        <f t="shared" si="6"/>
        <v>0</v>
      </c>
      <c r="L143" s="42">
        <f t="shared" si="7"/>
        <v>0</v>
      </c>
    </row>
    <row r="144" spans="1:12" s="2" customFormat="1" ht="24">
      <c r="A144" s="33" t="s">
        <v>5</v>
      </c>
      <c r="B144" s="33" t="s">
        <v>152</v>
      </c>
      <c r="C144" s="33" t="s">
        <v>408</v>
      </c>
      <c r="D144" s="40" t="s">
        <v>153</v>
      </c>
      <c r="E144" s="33" t="s">
        <v>11</v>
      </c>
      <c r="F144" s="33" t="s">
        <v>154</v>
      </c>
      <c r="G144" s="41"/>
      <c r="H144" s="41">
        <f>G144+'2ª Medição'!H144</f>
        <v>0</v>
      </c>
      <c r="I144" s="42">
        <v>39.93</v>
      </c>
      <c r="J144" s="42">
        <v>46.98</v>
      </c>
      <c r="K144" s="42">
        <f aca="true" t="shared" si="10" ref="K144:K207">J144*G144</f>
        <v>0</v>
      </c>
      <c r="L144" s="42">
        <f aca="true" t="shared" si="11" ref="L144:L207">H144*J144</f>
        <v>0</v>
      </c>
    </row>
    <row r="145" spans="1:12" s="2" customFormat="1" ht="15">
      <c r="A145" s="33"/>
      <c r="B145" s="33"/>
      <c r="C145" s="33"/>
      <c r="D145" s="40"/>
      <c r="E145" s="33"/>
      <c r="F145" s="33"/>
      <c r="G145" s="41"/>
      <c r="H145" s="41">
        <f>G145+'2ª Medição'!H145</f>
        <v>0</v>
      </c>
      <c r="I145" s="42"/>
      <c r="J145" s="42"/>
      <c r="K145" s="42"/>
      <c r="L145" s="42">
        <f t="shared" si="11"/>
        <v>0</v>
      </c>
    </row>
    <row r="146" spans="1:12" s="2" customFormat="1" ht="30" customHeight="1">
      <c r="A146" s="33"/>
      <c r="B146" s="33"/>
      <c r="C146" s="33"/>
      <c r="D146" s="48" t="s">
        <v>155</v>
      </c>
      <c r="E146" s="33"/>
      <c r="F146" s="33"/>
      <c r="G146" s="41"/>
      <c r="H146" s="41">
        <f>G146+'2ª Medição'!H146</f>
        <v>0</v>
      </c>
      <c r="I146" s="42"/>
      <c r="J146" s="42"/>
      <c r="K146" s="42"/>
      <c r="L146" s="42">
        <f t="shared" si="11"/>
        <v>0</v>
      </c>
    </row>
    <row r="147" spans="1:12" s="4" customFormat="1" ht="24">
      <c r="A147" s="33" t="s">
        <v>460</v>
      </c>
      <c r="B147" s="33" t="s">
        <v>484</v>
      </c>
      <c r="C147" s="33" t="s">
        <v>409</v>
      </c>
      <c r="D147" s="40" t="s">
        <v>156</v>
      </c>
      <c r="E147" s="33" t="s">
        <v>11</v>
      </c>
      <c r="F147" s="33" t="s">
        <v>157</v>
      </c>
      <c r="G147" s="41"/>
      <c r="H147" s="41">
        <f>G147+'2ª Medição'!H147</f>
        <v>0</v>
      </c>
      <c r="I147" s="42">
        <v>59.31</v>
      </c>
      <c r="J147" s="42">
        <v>77.1</v>
      </c>
      <c r="K147" s="42">
        <f t="shared" si="10"/>
        <v>0</v>
      </c>
      <c r="L147" s="42">
        <f t="shared" si="11"/>
        <v>0</v>
      </c>
    </row>
    <row r="148" spans="1:12" s="4" customFormat="1" ht="36">
      <c r="A148" s="33" t="s">
        <v>460</v>
      </c>
      <c r="B148" s="33" t="s">
        <v>483</v>
      </c>
      <c r="C148" s="33" t="s">
        <v>410</v>
      </c>
      <c r="D148" s="40" t="s">
        <v>158</v>
      </c>
      <c r="E148" s="33" t="s">
        <v>121</v>
      </c>
      <c r="F148" s="33" t="s">
        <v>157</v>
      </c>
      <c r="G148" s="41"/>
      <c r="H148" s="41">
        <f>G148+'2ª Medição'!H148</f>
        <v>0</v>
      </c>
      <c r="I148" s="42">
        <v>64.37</v>
      </c>
      <c r="J148" s="42">
        <v>83.68</v>
      </c>
      <c r="K148" s="42">
        <f t="shared" si="10"/>
        <v>0</v>
      </c>
      <c r="L148" s="42">
        <f t="shared" si="11"/>
        <v>0</v>
      </c>
    </row>
    <row r="149" spans="1:12" s="4" customFormat="1" ht="36">
      <c r="A149" s="33" t="s">
        <v>460</v>
      </c>
      <c r="B149" s="33" t="s">
        <v>486</v>
      </c>
      <c r="C149" s="33" t="s">
        <v>288</v>
      </c>
      <c r="D149" s="40" t="s">
        <v>289</v>
      </c>
      <c r="E149" s="33" t="s">
        <v>121</v>
      </c>
      <c r="F149" s="33" t="s">
        <v>157</v>
      </c>
      <c r="G149" s="41"/>
      <c r="H149" s="41">
        <f>G149+'2ª Medição'!H149</f>
        <v>0</v>
      </c>
      <c r="I149" s="42">
        <v>12.82</v>
      </c>
      <c r="J149" s="42">
        <v>16.66</v>
      </c>
      <c r="K149" s="42">
        <f t="shared" si="10"/>
        <v>0</v>
      </c>
      <c r="L149" s="42">
        <f t="shared" si="11"/>
        <v>0</v>
      </c>
    </row>
    <row r="150" spans="1:12" s="4" customFormat="1" ht="24">
      <c r="A150" s="33" t="s">
        <v>460</v>
      </c>
      <c r="B150" s="33" t="s">
        <v>485</v>
      </c>
      <c r="C150" s="33" t="s">
        <v>411</v>
      </c>
      <c r="D150" s="40" t="s">
        <v>159</v>
      </c>
      <c r="E150" s="33" t="s">
        <v>121</v>
      </c>
      <c r="F150" s="33" t="s">
        <v>160</v>
      </c>
      <c r="G150" s="41"/>
      <c r="H150" s="41">
        <f>G150+'2ª Medição'!H150</f>
        <v>0</v>
      </c>
      <c r="I150" s="42">
        <v>59.47</v>
      </c>
      <c r="J150" s="42">
        <v>77.31</v>
      </c>
      <c r="K150" s="42">
        <f t="shared" si="10"/>
        <v>0</v>
      </c>
      <c r="L150" s="42">
        <f t="shared" si="11"/>
        <v>0</v>
      </c>
    </row>
    <row r="151" spans="1:12" s="4" customFormat="1" ht="48">
      <c r="A151" s="33" t="s">
        <v>460</v>
      </c>
      <c r="B151" s="33" t="s">
        <v>487</v>
      </c>
      <c r="C151" s="33" t="s">
        <v>290</v>
      </c>
      <c r="D151" s="40" t="s">
        <v>291</v>
      </c>
      <c r="E151" s="33" t="s">
        <v>11</v>
      </c>
      <c r="F151" s="33" t="s">
        <v>12</v>
      </c>
      <c r="G151" s="41"/>
      <c r="H151" s="41">
        <f>G151+'2ª Medição'!H151</f>
        <v>0</v>
      </c>
      <c r="I151" s="42">
        <v>2283.33</v>
      </c>
      <c r="J151" s="42">
        <v>2968.33</v>
      </c>
      <c r="K151" s="42">
        <f t="shared" si="10"/>
        <v>0</v>
      </c>
      <c r="L151" s="42">
        <f t="shared" si="11"/>
        <v>0</v>
      </c>
    </row>
    <row r="152" spans="1:12" s="4" customFormat="1" ht="24">
      <c r="A152" s="33" t="s">
        <v>31</v>
      </c>
      <c r="B152" s="33">
        <v>162</v>
      </c>
      <c r="C152" s="33" t="s">
        <v>412</v>
      </c>
      <c r="D152" s="40" t="s">
        <v>161</v>
      </c>
      <c r="E152" s="33" t="s">
        <v>11</v>
      </c>
      <c r="F152" s="33" t="s">
        <v>12</v>
      </c>
      <c r="G152" s="41"/>
      <c r="H152" s="41">
        <f>G152+'2ª Medição'!H152</f>
        <v>0</v>
      </c>
      <c r="I152" s="42">
        <v>911.33</v>
      </c>
      <c r="J152" s="42">
        <f>ROUND(I152*1.3,2)</f>
        <v>1184.73</v>
      </c>
      <c r="K152" s="42">
        <f t="shared" si="10"/>
        <v>0</v>
      </c>
      <c r="L152" s="42">
        <f t="shared" si="11"/>
        <v>0</v>
      </c>
    </row>
    <row r="153" spans="1:12" s="4" customFormat="1" ht="24">
      <c r="A153" s="33" t="s">
        <v>31</v>
      </c>
      <c r="B153" s="33">
        <v>176</v>
      </c>
      <c r="C153" s="33" t="s">
        <v>413</v>
      </c>
      <c r="D153" s="40" t="s">
        <v>162</v>
      </c>
      <c r="E153" s="33" t="s">
        <v>11</v>
      </c>
      <c r="F153" s="33" t="s">
        <v>12</v>
      </c>
      <c r="G153" s="41"/>
      <c r="H153" s="41">
        <f>G153+'2ª Medição'!H153</f>
        <v>0</v>
      </c>
      <c r="I153" s="42">
        <v>911.33</v>
      </c>
      <c r="J153" s="42">
        <f>ROUND(I153*1.3,2)</f>
        <v>1184.73</v>
      </c>
      <c r="K153" s="42">
        <f t="shared" si="10"/>
        <v>0</v>
      </c>
      <c r="L153" s="42">
        <f t="shared" si="11"/>
        <v>0</v>
      </c>
    </row>
    <row r="154" spans="1:12" s="4" customFormat="1" ht="24">
      <c r="A154" s="33" t="s">
        <v>460</v>
      </c>
      <c r="B154" s="33" t="s">
        <v>488</v>
      </c>
      <c r="C154" s="33" t="s">
        <v>414</v>
      </c>
      <c r="D154" s="40" t="s">
        <v>163</v>
      </c>
      <c r="E154" s="33" t="s">
        <v>11</v>
      </c>
      <c r="F154" s="33" t="s">
        <v>118</v>
      </c>
      <c r="G154" s="41"/>
      <c r="H154" s="41">
        <f>G154+'2ª Medição'!H154</f>
        <v>0</v>
      </c>
      <c r="I154" s="42">
        <v>8.35</v>
      </c>
      <c r="J154" s="42">
        <v>10.85</v>
      </c>
      <c r="K154" s="42">
        <f t="shared" si="10"/>
        <v>0</v>
      </c>
      <c r="L154" s="42">
        <f t="shared" si="11"/>
        <v>0</v>
      </c>
    </row>
    <row r="155" spans="1:12" s="4" customFormat="1" ht="36">
      <c r="A155" s="33" t="s">
        <v>460</v>
      </c>
      <c r="B155" s="33" t="s">
        <v>483</v>
      </c>
      <c r="C155" s="33" t="s">
        <v>415</v>
      </c>
      <c r="D155" s="40" t="s">
        <v>164</v>
      </c>
      <c r="E155" s="33" t="s">
        <v>121</v>
      </c>
      <c r="F155" s="33" t="s">
        <v>118</v>
      </c>
      <c r="G155" s="41"/>
      <c r="H155" s="41">
        <f>G155+'2ª Medição'!H155</f>
        <v>0</v>
      </c>
      <c r="I155" s="42">
        <v>50.59</v>
      </c>
      <c r="J155" s="42">
        <v>65.77</v>
      </c>
      <c r="K155" s="42">
        <f t="shared" si="10"/>
        <v>0</v>
      </c>
      <c r="L155" s="42">
        <f t="shared" si="11"/>
        <v>0</v>
      </c>
    </row>
    <row r="156" spans="1:12" s="2" customFormat="1" ht="24">
      <c r="A156" s="33" t="s">
        <v>5</v>
      </c>
      <c r="B156" s="33">
        <v>73749</v>
      </c>
      <c r="C156" s="33" t="s">
        <v>416</v>
      </c>
      <c r="D156" s="40" t="s">
        <v>165</v>
      </c>
      <c r="E156" s="33" t="s">
        <v>11</v>
      </c>
      <c r="F156" s="33" t="s">
        <v>12</v>
      </c>
      <c r="G156" s="41"/>
      <c r="H156" s="41">
        <f>G156+'2ª Medição'!H156</f>
        <v>0</v>
      </c>
      <c r="I156" s="42">
        <v>120.66</v>
      </c>
      <c r="J156" s="42">
        <v>156.86</v>
      </c>
      <c r="K156" s="42">
        <f t="shared" si="10"/>
        <v>0</v>
      </c>
      <c r="L156" s="42">
        <f t="shared" si="11"/>
        <v>0</v>
      </c>
    </row>
    <row r="157" spans="1:12" s="2" customFormat="1" ht="48">
      <c r="A157" s="33" t="s">
        <v>5</v>
      </c>
      <c r="B157" s="33" t="s">
        <v>458</v>
      </c>
      <c r="C157" s="33" t="s">
        <v>292</v>
      </c>
      <c r="D157" s="40" t="s">
        <v>293</v>
      </c>
      <c r="E157" s="33" t="s">
        <v>11</v>
      </c>
      <c r="F157" s="33" t="s">
        <v>116</v>
      </c>
      <c r="G157" s="41"/>
      <c r="H157" s="41">
        <f>G157+'2ª Medição'!H157</f>
        <v>0</v>
      </c>
      <c r="I157" s="42">
        <v>135.95</v>
      </c>
      <c r="J157" s="42">
        <v>176.74</v>
      </c>
      <c r="K157" s="42">
        <f t="shared" si="10"/>
        <v>0</v>
      </c>
      <c r="L157" s="42">
        <f t="shared" si="11"/>
        <v>0</v>
      </c>
    </row>
    <row r="158" spans="1:12" s="2" customFormat="1" ht="15">
      <c r="A158" s="33"/>
      <c r="B158" s="33"/>
      <c r="C158" s="33"/>
      <c r="D158" s="40"/>
      <c r="E158" s="33"/>
      <c r="F158" s="33"/>
      <c r="G158" s="41"/>
      <c r="H158" s="41">
        <f>G158+'2ª Medição'!H158</f>
        <v>0</v>
      </c>
      <c r="I158" s="42"/>
      <c r="J158" s="42"/>
      <c r="K158" s="42"/>
      <c r="L158" s="42">
        <f t="shared" si="11"/>
        <v>0</v>
      </c>
    </row>
    <row r="159" spans="1:12" s="2" customFormat="1" ht="15">
      <c r="A159" s="34"/>
      <c r="B159" s="34"/>
      <c r="C159" s="43">
        <v>10</v>
      </c>
      <c r="D159" s="44" t="s">
        <v>166</v>
      </c>
      <c r="E159" s="34"/>
      <c r="F159" s="34"/>
      <c r="G159" s="45"/>
      <c r="H159" s="41">
        <f>G159+'2ª Medição'!H159</f>
        <v>0</v>
      </c>
      <c r="I159" s="46"/>
      <c r="J159" s="46"/>
      <c r="K159" s="42"/>
      <c r="L159" s="42">
        <f t="shared" si="11"/>
        <v>0</v>
      </c>
    </row>
    <row r="160" spans="1:12" s="2" customFormat="1" ht="15">
      <c r="A160" s="34"/>
      <c r="B160" s="34"/>
      <c r="C160" s="37"/>
      <c r="D160" s="44" t="s">
        <v>167</v>
      </c>
      <c r="E160" s="34"/>
      <c r="F160" s="34"/>
      <c r="G160" s="45"/>
      <c r="H160" s="41">
        <f>G160+'2ª Medição'!H160</f>
        <v>0</v>
      </c>
      <c r="I160" s="46"/>
      <c r="J160" s="46"/>
      <c r="K160" s="42"/>
      <c r="L160" s="42">
        <f t="shared" si="11"/>
        <v>0</v>
      </c>
    </row>
    <row r="161" spans="1:12" s="2" customFormat="1" ht="60">
      <c r="A161" s="33" t="s">
        <v>5</v>
      </c>
      <c r="B161" s="33">
        <v>6021</v>
      </c>
      <c r="C161" s="33" t="s">
        <v>417</v>
      </c>
      <c r="D161" s="40" t="s">
        <v>294</v>
      </c>
      <c r="E161" s="33" t="s">
        <v>11</v>
      </c>
      <c r="F161" s="33" t="s">
        <v>116</v>
      </c>
      <c r="G161" s="41"/>
      <c r="H161" s="41">
        <f>G161+'2ª Medição'!H161</f>
        <v>0</v>
      </c>
      <c r="I161" s="42">
        <v>127.79</v>
      </c>
      <c r="J161" s="42">
        <f>ROUND(I161*1.3,2)</f>
        <v>166.13</v>
      </c>
      <c r="K161" s="42">
        <f t="shared" si="10"/>
        <v>0</v>
      </c>
      <c r="L161" s="42">
        <f t="shared" si="11"/>
        <v>0</v>
      </c>
    </row>
    <row r="162" spans="1:12" s="2" customFormat="1" ht="60">
      <c r="A162" s="33" t="s">
        <v>460</v>
      </c>
      <c r="B162" s="33" t="s">
        <v>490</v>
      </c>
      <c r="C162" s="33" t="s">
        <v>418</v>
      </c>
      <c r="D162" s="40" t="s">
        <v>295</v>
      </c>
      <c r="E162" s="33" t="s">
        <v>11</v>
      </c>
      <c r="F162" s="33" t="s">
        <v>126</v>
      </c>
      <c r="G162" s="41"/>
      <c r="H162" s="41">
        <f>G162+'2ª Medição'!H162</f>
        <v>0</v>
      </c>
      <c r="I162" s="42">
        <v>304.19</v>
      </c>
      <c r="J162" s="42">
        <f aca="true" t="shared" si="12" ref="J162:J207">ROUND(I162*1.3,2)</f>
        <v>395.45</v>
      </c>
      <c r="K162" s="42">
        <f t="shared" si="10"/>
        <v>0</v>
      </c>
      <c r="L162" s="42">
        <f t="shared" si="11"/>
        <v>0</v>
      </c>
    </row>
    <row r="163" spans="1:12" s="2" customFormat="1" ht="24">
      <c r="A163" s="33" t="s">
        <v>460</v>
      </c>
      <c r="B163" s="33" t="s">
        <v>491</v>
      </c>
      <c r="C163" s="33" t="s">
        <v>419</v>
      </c>
      <c r="D163" s="40" t="s">
        <v>168</v>
      </c>
      <c r="E163" s="33" t="s">
        <v>11</v>
      </c>
      <c r="F163" s="33" t="s">
        <v>169</v>
      </c>
      <c r="G163" s="41"/>
      <c r="H163" s="41">
        <f>G163+'2ª Medição'!H163</f>
        <v>0</v>
      </c>
      <c r="I163" s="42">
        <v>39.38</v>
      </c>
      <c r="J163" s="42">
        <f t="shared" si="12"/>
        <v>51.19</v>
      </c>
      <c r="K163" s="42">
        <f t="shared" si="10"/>
        <v>0</v>
      </c>
      <c r="L163" s="42">
        <f t="shared" si="11"/>
        <v>0</v>
      </c>
    </row>
    <row r="164" spans="1:12" s="2" customFormat="1" ht="60">
      <c r="A164" s="33" t="s">
        <v>5</v>
      </c>
      <c r="B164" s="33" t="s">
        <v>170</v>
      </c>
      <c r="C164" s="33" t="s">
        <v>420</v>
      </c>
      <c r="D164" s="40" t="s">
        <v>296</v>
      </c>
      <c r="E164" s="33" t="s">
        <v>11</v>
      </c>
      <c r="F164" s="33" t="s">
        <v>297</v>
      </c>
      <c r="G164" s="41"/>
      <c r="H164" s="41">
        <f>G164+'2ª Medição'!H164</f>
        <v>0</v>
      </c>
      <c r="I164" s="42">
        <v>83.5</v>
      </c>
      <c r="J164" s="42">
        <f t="shared" si="12"/>
        <v>108.55</v>
      </c>
      <c r="K164" s="42">
        <f t="shared" si="10"/>
        <v>0</v>
      </c>
      <c r="L164" s="42">
        <f t="shared" si="11"/>
        <v>0</v>
      </c>
    </row>
    <row r="165" spans="1:12" s="2" customFormat="1" ht="36">
      <c r="A165" s="33" t="s">
        <v>460</v>
      </c>
      <c r="B165" s="33" t="s">
        <v>492</v>
      </c>
      <c r="C165" s="33" t="s">
        <v>421</v>
      </c>
      <c r="D165" s="40" t="s">
        <v>171</v>
      </c>
      <c r="E165" s="33" t="s">
        <v>11</v>
      </c>
      <c r="F165" s="33" t="s">
        <v>12</v>
      </c>
      <c r="G165" s="41"/>
      <c r="H165" s="41">
        <f>G165+'2ª Medição'!H165</f>
        <v>0</v>
      </c>
      <c r="I165" s="42">
        <v>2000.78</v>
      </c>
      <c r="J165" s="42">
        <f t="shared" si="12"/>
        <v>2601.01</v>
      </c>
      <c r="K165" s="42">
        <f t="shared" si="10"/>
        <v>0</v>
      </c>
      <c r="L165" s="42">
        <f t="shared" si="11"/>
        <v>0</v>
      </c>
    </row>
    <row r="166" spans="1:12" s="2" customFormat="1" ht="72">
      <c r="A166" s="33" t="s">
        <v>5</v>
      </c>
      <c r="B166" s="33" t="s">
        <v>172</v>
      </c>
      <c r="C166" s="33" t="s">
        <v>422</v>
      </c>
      <c r="D166" s="40" t="s">
        <v>298</v>
      </c>
      <c r="E166" s="33" t="s">
        <v>11</v>
      </c>
      <c r="F166" s="33" t="s">
        <v>12</v>
      </c>
      <c r="G166" s="41"/>
      <c r="H166" s="41">
        <f>G166+'2ª Medição'!H166</f>
        <v>0</v>
      </c>
      <c r="I166" s="42">
        <v>240.3</v>
      </c>
      <c r="J166" s="42">
        <f t="shared" si="12"/>
        <v>312.39</v>
      </c>
      <c r="K166" s="42">
        <f t="shared" si="10"/>
        <v>0</v>
      </c>
      <c r="L166" s="42">
        <f t="shared" si="11"/>
        <v>0</v>
      </c>
    </row>
    <row r="167" spans="1:12" s="2" customFormat="1" ht="24">
      <c r="A167" s="33" t="s">
        <v>460</v>
      </c>
      <c r="B167" s="33" t="s">
        <v>493</v>
      </c>
      <c r="C167" s="33" t="s">
        <v>423</v>
      </c>
      <c r="D167" s="40" t="s">
        <v>173</v>
      </c>
      <c r="E167" s="33" t="s">
        <v>11</v>
      </c>
      <c r="F167" s="33" t="s">
        <v>12</v>
      </c>
      <c r="G167" s="41"/>
      <c r="H167" s="41">
        <f>G167+'2ª Medição'!H167</f>
        <v>0</v>
      </c>
      <c r="I167" s="42">
        <v>988.16</v>
      </c>
      <c r="J167" s="42">
        <v>1284.6</v>
      </c>
      <c r="K167" s="42">
        <f t="shared" si="10"/>
        <v>0</v>
      </c>
      <c r="L167" s="42">
        <f t="shared" si="11"/>
        <v>0</v>
      </c>
    </row>
    <row r="168" spans="1:12" s="2" customFormat="1" ht="48">
      <c r="A168" s="33" t="s">
        <v>460</v>
      </c>
      <c r="B168" s="33" t="s">
        <v>494</v>
      </c>
      <c r="C168" s="33" t="s">
        <v>424</v>
      </c>
      <c r="D168" s="40" t="s">
        <v>299</v>
      </c>
      <c r="E168" s="33" t="s">
        <v>35</v>
      </c>
      <c r="F168" s="33" t="s">
        <v>300</v>
      </c>
      <c r="G168" s="41"/>
      <c r="H168" s="41">
        <f>G168+'2ª Medição'!H168</f>
        <v>0</v>
      </c>
      <c r="I168" s="42">
        <v>1597.33</v>
      </c>
      <c r="J168" s="42">
        <f t="shared" si="12"/>
        <v>2076.53</v>
      </c>
      <c r="K168" s="42">
        <f t="shared" si="10"/>
        <v>0</v>
      </c>
      <c r="L168" s="42">
        <f t="shared" si="11"/>
        <v>0</v>
      </c>
    </row>
    <row r="169" spans="1:12" s="2" customFormat="1" ht="24">
      <c r="A169" s="33" t="s">
        <v>460</v>
      </c>
      <c r="B169" s="33" t="s">
        <v>494</v>
      </c>
      <c r="C169" s="33" t="s">
        <v>425</v>
      </c>
      <c r="D169" s="40" t="s">
        <v>174</v>
      </c>
      <c r="E169" s="33" t="s">
        <v>35</v>
      </c>
      <c r="F169" s="33" t="s">
        <v>175</v>
      </c>
      <c r="G169" s="41"/>
      <c r="H169" s="41">
        <f>G169+'2ª Medição'!H169</f>
        <v>0</v>
      </c>
      <c r="I169" s="42">
        <v>1598.6</v>
      </c>
      <c r="J169" s="42">
        <f t="shared" si="12"/>
        <v>2078.18</v>
      </c>
      <c r="K169" s="42">
        <f t="shared" si="10"/>
        <v>0</v>
      </c>
      <c r="L169" s="42">
        <f t="shared" si="11"/>
        <v>0</v>
      </c>
    </row>
    <row r="170" spans="1:12" s="2" customFormat="1" ht="24">
      <c r="A170" s="33" t="s">
        <v>460</v>
      </c>
      <c r="B170" s="33" t="s">
        <v>495</v>
      </c>
      <c r="C170" s="33" t="s">
        <v>426</v>
      </c>
      <c r="D170" s="40" t="s">
        <v>176</v>
      </c>
      <c r="E170" s="33" t="s">
        <v>35</v>
      </c>
      <c r="F170" s="33" t="s">
        <v>177</v>
      </c>
      <c r="G170" s="41"/>
      <c r="H170" s="41">
        <f>G170+'2ª Medição'!H170</f>
        <v>0</v>
      </c>
      <c r="I170" s="42">
        <v>120.66</v>
      </c>
      <c r="J170" s="42">
        <f t="shared" si="12"/>
        <v>156.86</v>
      </c>
      <c r="K170" s="42">
        <f t="shared" si="10"/>
        <v>0</v>
      </c>
      <c r="L170" s="42">
        <f t="shared" si="11"/>
        <v>0</v>
      </c>
    </row>
    <row r="171" spans="1:12" s="4" customFormat="1" ht="15">
      <c r="A171" s="33" t="s">
        <v>31</v>
      </c>
      <c r="B171" s="33">
        <v>95</v>
      </c>
      <c r="C171" s="33" t="s">
        <v>427</v>
      </c>
      <c r="D171" s="40" t="s">
        <v>178</v>
      </c>
      <c r="E171" s="33" t="s">
        <v>11</v>
      </c>
      <c r="F171" s="33" t="s">
        <v>12</v>
      </c>
      <c r="G171" s="41"/>
      <c r="H171" s="41">
        <f>G171+'2ª Medição'!H171</f>
        <v>0</v>
      </c>
      <c r="I171" s="42">
        <v>304.19</v>
      </c>
      <c r="J171" s="42">
        <f t="shared" si="12"/>
        <v>395.45</v>
      </c>
      <c r="K171" s="42">
        <f t="shared" si="10"/>
        <v>0</v>
      </c>
      <c r="L171" s="42">
        <f t="shared" si="11"/>
        <v>0</v>
      </c>
    </row>
    <row r="172" spans="1:12" s="4" customFormat="1" ht="48">
      <c r="A172" s="33" t="s">
        <v>31</v>
      </c>
      <c r="B172" s="33">
        <v>54</v>
      </c>
      <c r="C172" s="33" t="s">
        <v>428</v>
      </c>
      <c r="D172" s="40" t="s">
        <v>301</v>
      </c>
      <c r="E172" s="33" t="s">
        <v>11</v>
      </c>
      <c r="F172" s="33" t="s">
        <v>297</v>
      </c>
      <c r="G172" s="41"/>
      <c r="H172" s="41">
        <f>G172+'2ª Medição'!H172</f>
        <v>0</v>
      </c>
      <c r="I172" s="42">
        <v>245.39</v>
      </c>
      <c r="J172" s="42">
        <f t="shared" si="12"/>
        <v>319.01</v>
      </c>
      <c r="K172" s="42">
        <f t="shared" si="10"/>
        <v>0</v>
      </c>
      <c r="L172" s="42">
        <f t="shared" si="11"/>
        <v>0</v>
      </c>
    </row>
    <row r="173" spans="1:12" s="2" customFormat="1" ht="24">
      <c r="A173" s="33" t="s">
        <v>5</v>
      </c>
      <c r="B173" s="33" t="s">
        <v>179</v>
      </c>
      <c r="C173" s="33" t="s">
        <v>429</v>
      </c>
      <c r="D173" s="40" t="s">
        <v>180</v>
      </c>
      <c r="E173" s="33" t="s">
        <v>11</v>
      </c>
      <c r="F173" s="33" t="s">
        <v>154</v>
      </c>
      <c r="G173" s="41"/>
      <c r="H173" s="41">
        <f>G173+'2ª Medição'!H173</f>
        <v>0</v>
      </c>
      <c r="I173" s="42">
        <v>59.19</v>
      </c>
      <c r="J173" s="42">
        <f t="shared" si="12"/>
        <v>76.95</v>
      </c>
      <c r="K173" s="42">
        <f t="shared" si="10"/>
        <v>0</v>
      </c>
      <c r="L173" s="42">
        <f t="shared" si="11"/>
        <v>0</v>
      </c>
    </row>
    <row r="174" spans="1:12" s="4" customFormat="1" ht="36">
      <c r="A174" s="33" t="s">
        <v>31</v>
      </c>
      <c r="B174" s="33">
        <v>55</v>
      </c>
      <c r="C174" s="33" t="s">
        <v>430</v>
      </c>
      <c r="D174" s="40" t="s">
        <v>181</v>
      </c>
      <c r="E174" s="33" t="s">
        <v>11</v>
      </c>
      <c r="F174" s="33" t="s">
        <v>149</v>
      </c>
      <c r="G174" s="41"/>
      <c r="H174" s="41">
        <f>G174+'2ª Medição'!H174</f>
        <v>0</v>
      </c>
      <c r="I174" s="42">
        <v>245.39</v>
      </c>
      <c r="J174" s="42">
        <f t="shared" si="12"/>
        <v>319.01</v>
      </c>
      <c r="K174" s="42">
        <f t="shared" si="10"/>
        <v>0</v>
      </c>
      <c r="L174" s="42">
        <f t="shared" si="11"/>
        <v>0</v>
      </c>
    </row>
    <row r="175" spans="1:12" s="4" customFormat="1" ht="24">
      <c r="A175" s="33" t="s">
        <v>5</v>
      </c>
      <c r="B175" s="33">
        <v>9535</v>
      </c>
      <c r="C175" s="33" t="s">
        <v>431</v>
      </c>
      <c r="D175" s="40" t="s">
        <v>182</v>
      </c>
      <c r="E175" s="33" t="s">
        <v>11</v>
      </c>
      <c r="F175" s="33" t="s">
        <v>116</v>
      </c>
      <c r="G175" s="41"/>
      <c r="H175" s="41">
        <f>G175+'2ª Medição'!H175</f>
        <v>0</v>
      </c>
      <c r="I175" s="42">
        <v>127.79</v>
      </c>
      <c r="J175" s="42">
        <f t="shared" si="12"/>
        <v>166.13</v>
      </c>
      <c r="K175" s="42">
        <f t="shared" si="10"/>
        <v>0</v>
      </c>
      <c r="L175" s="42">
        <f t="shared" si="11"/>
        <v>0</v>
      </c>
    </row>
    <row r="176" spans="1:12" s="2" customFormat="1" ht="15">
      <c r="A176" s="357" t="s">
        <v>188</v>
      </c>
      <c r="B176" s="358"/>
      <c r="C176" s="358"/>
      <c r="D176" s="358"/>
      <c r="E176" s="359"/>
      <c r="F176" s="33"/>
      <c r="G176" s="41"/>
      <c r="H176" s="41">
        <f>G176+'2ª Medição'!H176</f>
        <v>0</v>
      </c>
      <c r="I176" s="42"/>
      <c r="J176" s="42"/>
      <c r="K176" s="42"/>
      <c r="L176" s="42">
        <f t="shared" si="11"/>
        <v>0</v>
      </c>
    </row>
    <row r="177" spans="1:12" s="2" customFormat="1" ht="24">
      <c r="A177" s="33" t="s">
        <v>5</v>
      </c>
      <c r="B177" s="33" t="s">
        <v>189</v>
      </c>
      <c r="C177" s="33" t="s">
        <v>432</v>
      </c>
      <c r="D177" s="40" t="s">
        <v>190</v>
      </c>
      <c r="E177" s="33" t="s">
        <v>11</v>
      </c>
      <c r="F177" s="33" t="s">
        <v>116</v>
      </c>
      <c r="G177" s="41"/>
      <c r="H177" s="41">
        <f>G177+'2ª Medição'!H177</f>
        <v>0</v>
      </c>
      <c r="I177" s="42">
        <v>57.04</v>
      </c>
      <c r="J177" s="42">
        <f t="shared" si="12"/>
        <v>74.15</v>
      </c>
      <c r="K177" s="42">
        <f t="shared" si="10"/>
        <v>0</v>
      </c>
      <c r="L177" s="42">
        <f t="shared" si="11"/>
        <v>0</v>
      </c>
    </row>
    <row r="178" spans="1:12" s="2" customFormat="1" ht="36">
      <c r="A178" s="33" t="s">
        <v>5</v>
      </c>
      <c r="B178" s="33">
        <v>40729</v>
      </c>
      <c r="C178" s="33" t="s">
        <v>433</v>
      </c>
      <c r="D178" s="40" t="s">
        <v>191</v>
      </c>
      <c r="E178" s="33" t="s">
        <v>11</v>
      </c>
      <c r="F178" s="33" t="s">
        <v>192</v>
      </c>
      <c r="G178" s="41"/>
      <c r="H178" s="41">
        <f>G178+'2ª Medição'!H178</f>
        <v>0</v>
      </c>
      <c r="I178" s="42">
        <v>133.67</v>
      </c>
      <c r="J178" s="42">
        <v>173.78</v>
      </c>
      <c r="K178" s="42">
        <f t="shared" si="10"/>
        <v>0</v>
      </c>
      <c r="L178" s="42">
        <f t="shared" si="11"/>
        <v>0</v>
      </c>
    </row>
    <row r="179" spans="1:12" s="2" customFormat="1" ht="24">
      <c r="A179" s="33" t="s">
        <v>5</v>
      </c>
      <c r="B179" s="33" t="s">
        <v>193</v>
      </c>
      <c r="C179" s="33" t="s">
        <v>434</v>
      </c>
      <c r="D179" s="40" t="s">
        <v>194</v>
      </c>
      <c r="E179" s="33" t="s">
        <v>11</v>
      </c>
      <c r="F179" s="33" t="s">
        <v>195</v>
      </c>
      <c r="G179" s="41"/>
      <c r="H179" s="41">
        <f>G179+'2ª Medição'!H179</f>
        <v>0</v>
      </c>
      <c r="I179" s="42">
        <v>66.84</v>
      </c>
      <c r="J179" s="42">
        <f t="shared" si="12"/>
        <v>86.89</v>
      </c>
      <c r="K179" s="42">
        <f t="shared" si="10"/>
        <v>0</v>
      </c>
      <c r="L179" s="42">
        <f t="shared" si="11"/>
        <v>0</v>
      </c>
    </row>
    <row r="180" spans="1:12" s="2" customFormat="1" ht="24">
      <c r="A180" s="33" t="s">
        <v>460</v>
      </c>
      <c r="B180" s="33" t="s">
        <v>496</v>
      </c>
      <c r="C180" s="33" t="s">
        <v>435</v>
      </c>
      <c r="D180" s="40" t="s">
        <v>196</v>
      </c>
      <c r="E180" s="33" t="s">
        <v>11</v>
      </c>
      <c r="F180" s="33" t="s">
        <v>118</v>
      </c>
      <c r="G180" s="41"/>
      <c r="H180" s="41">
        <f>G180+'2ª Medição'!H180</f>
        <v>0</v>
      </c>
      <c r="I180" s="42">
        <v>1992.15</v>
      </c>
      <c r="J180" s="42">
        <f t="shared" si="12"/>
        <v>2589.8</v>
      </c>
      <c r="K180" s="42">
        <f t="shared" si="10"/>
        <v>0</v>
      </c>
      <c r="L180" s="42">
        <f t="shared" si="11"/>
        <v>0</v>
      </c>
    </row>
    <row r="181" spans="1:12" s="2" customFormat="1" ht="24">
      <c r="A181" s="33" t="s">
        <v>5</v>
      </c>
      <c r="B181" s="33" t="s">
        <v>183</v>
      </c>
      <c r="C181" s="33" t="s">
        <v>436</v>
      </c>
      <c r="D181" s="40" t="s">
        <v>184</v>
      </c>
      <c r="E181" s="33" t="s">
        <v>11</v>
      </c>
      <c r="F181" s="33" t="s">
        <v>12</v>
      </c>
      <c r="G181" s="41"/>
      <c r="H181" s="41">
        <f>G181+'2ª Medição'!H181</f>
        <v>0</v>
      </c>
      <c r="I181" s="42">
        <v>38.9</v>
      </c>
      <c r="J181" s="42">
        <f t="shared" si="12"/>
        <v>50.57</v>
      </c>
      <c r="K181" s="42">
        <f t="shared" si="10"/>
        <v>0</v>
      </c>
      <c r="L181" s="42">
        <f t="shared" si="11"/>
        <v>0</v>
      </c>
    </row>
    <row r="182" spans="1:12" s="2" customFormat="1" ht="15">
      <c r="A182" s="33" t="s">
        <v>5</v>
      </c>
      <c r="B182" s="33">
        <v>72618</v>
      </c>
      <c r="C182" s="33" t="s">
        <v>437</v>
      </c>
      <c r="D182" s="40" t="s">
        <v>185</v>
      </c>
      <c r="E182" s="33" t="s">
        <v>11</v>
      </c>
      <c r="F182" s="33" t="s">
        <v>12</v>
      </c>
      <c r="G182" s="41"/>
      <c r="H182" s="41">
        <f>G182+'2ª Medição'!H182</f>
        <v>0</v>
      </c>
      <c r="I182" s="42">
        <v>8.47</v>
      </c>
      <c r="J182" s="42">
        <f t="shared" si="12"/>
        <v>11.01</v>
      </c>
      <c r="K182" s="42">
        <f t="shared" si="10"/>
        <v>0</v>
      </c>
      <c r="L182" s="42">
        <f t="shared" si="11"/>
        <v>0</v>
      </c>
    </row>
    <row r="183" spans="1:12" s="2" customFormat="1" ht="24">
      <c r="A183" s="33" t="s">
        <v>5</v>
      </c>
      <c r="B183" s="33" t="s">
        <v>186</v>
      </c>
      <c r="C183" s="33" t="s">
        <v>438</v>
      </c>
      <c r="D183" s="40" t="s">
        <v>187</v>
      </c>
      <c r="E183" s="33" t="s">
        <v>11</v>
      </c>
      <c r="F183" s="33" t="s">
        <v>118</v>
      </c>
      <c r="G183" s="41"/>
      <c r="H183" s="41">
        <f>G183+'2ª Medição'!H183</f>
        <v>0</v>
      </c>
      <c r="I183" s="42">
        <v>35.18</v>
      </c>
      <c r="J183" s="42">
        <f t="shared" si="12"/>
        <v>45.73</v>
      </c>
      <c r="K183" s="42">
        <f t="shared" si="10"/>
        <v>0</v>
      </c>
      <c r="L183" s="42">
        <f t="shared" si="11"/>
        <v>0</v>
      </c>
    </row>
    <row r="184" spans="1:12" s="2" customFormat="1" ht="15">
      <c r="A184" s="33" t="s">
        <v>5</v>
      </c>
      <c r="B184" s="33">
        <v>40777</v>
      </c>
      <c r="C184" s="33" t="s">
        <v>439</v>
      </c>
      <c r="D184" s="40" t="s">
        <v>197</v>
      </c>
      <c r="E184" s="33" t="s">
        <v>11</v>
      </c>
      <c r="F184" s="33" t="s">
        <v>128</v>
      </c>
      <c r="G184" s="41"/>
      <c r="H184" s="41">
        <f>G184+'2ª Medição'!H184</f>
        <v>0</v>
      </c>
      <c r="I184" s="42">
        <v>27.64</v>
      </c>
      <c r="J184" s="42">
        <f t="shared" si="12"/>
        <v>35.93</v>
      </c>
      <c r="K184" s="42">
        <f t="shared" si="10"/>
        <v>0</v>
      </c>
      <c r="L184" s="42">
        <f t="shared" si="11"/>
        <v>0</v>
      </c>
    </row>
    <row r="185" spans="1:12" s="2" customFormat="1" ht="15">
      <c r="A185" s="357" t="s">
        <v>198</v>
      </c>
      <c r="B185" s="358"/>
      <c r="C185" s="358"/>
      <c r="D185" s="358"/>
      <c r="E185" s="359"/>
      <c r="F185" s="33"/>
      <c r="G185" s="41"/>
      <c r="H185" s="41">
        <f>G185+'2ª Medição'!H185</f>
        <v>0</v>
      </c>
      <c r="I185" s="42"/>
      <c r="J185" s="42"/>
      <c r="K185" s="42"/>
      <c r="L185" s="42">
        <f t="shared" si="11"/>
        <v>0</v>
      </c>
    </row>
    <row r="186" spans="1:12" s="2" customFormat="1" ht="24">
      <c r="A186" s="33" t="s">
        <v>5</v>
      </c>
      <c r="B186" s="33" t="s">
        <v>199</v>
      </c>
      <c r="C186" s="33" t="s">
        <v>440</v>
      </c>
      <c r="D186" s="40" t="s">
        <v>200</v>
      </c>
      <c r="E186" s="33" t="s">
        <v>121</v>
      </c>
      <c r="F186" s="33" t="s">
        <v>201</v>
      </c>
      <c r="G186" s="41"/>
      <c r="H186" s="41">
        <f>G186+'2ª Medição'!H186</f>
        <v>0</v>
      </c>
      <c r="I186" s="42">
        <v>45.47</v>
      </c>
      <c r="J186" s="42">
        <v>59.12</v>
      </c>
      <c r="K186" s="42">
        <f t="shared" si="10"/>
        <v>0</v>
      </c>
      <c r="L186" s="42">
        <f t="shared" si="11"/>
        <v>0</v>
      </c>
    </row>
    <row r="187" spans="1:12" s="2" customFormat="1" ht="24">
      <c r="A187" s="33" t="s">
        <v>460</v>
      </c>
      <c r="B187" s="33" t="s">
        <v>502</v>
      </c>
      <c r="C187" s="33" t="s">
        <v>441</v>
      </c>
      <c r="D187" s="40" t="s">
        <v>202</v>
      </c>
      <c r="E187" s="33" t="s">
        <v>11</v>
      </c>
      <c r="F187" s="33" t="s">
        <v>192</v>
      </c>
      <c r="G187" s="41"/>
      <c r="H187" s="41">
        <f>G187+'2ª Medição'!H187</f>
        <v>0</v>
      </c>
      <c r="I187" s="42">
        <v>65.07</v>
      </c>
      <c r="J187" s="42">
        <v>84.6</v>
      </c>
      <c r="K187" s="42">
        <f t="shared" si="10"/>
        <v>0</v>
      </c>
      <c r="L187" s="42">
        <f t="shared" si="11"/>
        <v>0</v>
      </c>
    </row>
    <row r="188" spans="1:12" s="2" customFormat="1" ht="24">
      <c r="A188" s="33" t="s">
        <v>460</v>
      </c>
      <c r="B188" s="33" t="s">
        <v>503</v>
      </c>
      <c r="C188" s="33" t="s">
        <v>442</v>
      </c>
      <c r="D188" s="40" t="s">
        <v>203</v>
      </c>
      <c r="E188" s="33" t="s">
        <v>11</v>
      </c>
      <c r="F188" s="33" t="s">
        <v>201</v>
      </c>
      <c r="G188" s="41"/>
      <c r="H188" s="41">
        <f>G188+'2ª Medição'!H188</f>
        <v>0</v>
      </c>
      <c r="I188" s="42">
        <v>45.47</v>
      </c>
      <c r="J188" s="42">
        <v>59.12</v>
      </c>
      <c r="K188" s="42">
        <f t="shared" si="10"/>
        <v>0</v>
      </c>
      <c r="L188" s="42">
        <f t="shared" si="11"/>
        <v>0</v>
      </c>
    </row>
    <row r="189" spans="1:12" s="2" customFormat="1" ht="24">
      <c r="A189" s="33" t="s">
        <v>5</v>
      </c>
      <c r="B189" s="33" t="s">
        <v>204</v>
      </c>
      <c r="C189" s="33" t="s">
        <v>443</v>
      </c>
      <c r="D189" s="40" t="s">
        <v>205</v>
      </c>
      <c r="E189" s="33" t="s">
        <v>121</v>
      </c>
      <c r="F189" s="33" t="s">
        <v>192</v>
      </c>
      <c r="G189" s="41"/>
      <c r="H189" s="41">
        <f>G189+'2ª Medição'!H189</f>
        <v>0</v>
      </c>
      <c r="I189" s="42">
        <v>55.27</v>
      </c>
      <c r="J189" s="42">
        <v>71.86</v>
      </c>
      <c r="K189" s="42">
        <f t="shared" si="10"/>
        <v>0</v>
      </c>
      <c r="L189" s="42">
        <f t="shared" si="11"/>
        <v>0</v>
      </c>
    </row>
    <row r="190" spans="1:12" s="2" customFormat="1" ht="15">
      <c r="A190" s="357" t="s">
        <v>206</v>
      </c>
      <c r="B190" s="358"/>
      <c r="C190" s="358"/>
      <c r="D190" s="358"/>
      <c r="E190" s="359"/>
      <c r="F190" s="33"/>
      <c r="G190" s="41"/>
      <c r="H190" s="41">
        <f>G190+'2ª Medição'!H190</f>
        <v>0</v>
      </c>
      <c r="I190" s="42"/>
      <c r="J190" s="42"/>
      <c r="K190" s="42"/>
      <c r="L190" s="42">
        <f t="shared" si="11"/>
        <v>0</v>
      </c>
    </row>
    <row r="191" spans="1:12" s="2" customFormat="1" ht="108">
      <c r="A191" s="33" t="s">
        <v>5</v>
      </c>
      <c r="B191" s="33" t="s">
        <v>207</v>
      </c>
      <c r="C191" s="33" t="s">
        <v>444</v>
      </c>
      <c r="D191" s="40" t="s">
        <v>302</v>
      </c>
      <c r="E191" s="33" t="s">
        <v>11</v>
      </c>
      <c r="F191" s="33" t="s">
        <v>303</v>
      </c>
      <c r="G191" s="41"/>
      <c r="H191" s="41">
        <f>G191+'2ª Medição'!H191</f>
        <v>0</v>
      </c>
      <c r="I191" s="42">
        <v>126.15</v>
      </c>
      <c r="J191" s="42">
        <f t="shared" si="12"/>
        <v>164</v>
      </c>
      <c r="K191" s="42">
        <f t="shared" si="10"/>
        <v>0</v>
      </c>
      <c r="L191" s="42">
        <f t="shared" si="11"/>
        <v>0</v>
      </c>
    </row>
    <row r="192" spans="1:12" s="2" customFormat="1" ht="48">
      <c r="A192" s="33" t="s">
        <v>5</v>
      </c>
      <c r="B192" s="33" t="s">
        <v>208</v>
      </c>
      <c r="C192" s="33" t="s">
        <v>445</v>
      </c>
      <c r="D192" s="40" t="s">
        <v>304</v>
      </c>
      <c r="E192" s="33" t="s">
        <v>35</v>
      </c>
      <c r="F192" s="33" t="s">
        <v>305</v>
      </c>
      <c r="G192" s="41"/>
      <c r="H192" s="41">
        <f>G192+'2ª Medição'!H192</f>
        <v>0</v>
      </c>
      <c r="I192" s="42">
        <v>35.67</v>
      </c>
      <c r="J192" s="42">
        <v>46.38</v>
      </c>
      <c r="K192" s="42">
        <f t="shared" si="10"/>
        <v>0</v>
      </c>
      <c r="L192" s="42">
        <f t="shared" si="11"/>
        <v>0</v>
      </c>
    </row>
    <row r="193" spans="1:12" s="2" customFormat="1" ht="36">
      <c r="A193" s="33" t="s">
        <v>5</v>
      </c>
      <c r="B193" s="33" t="s">
        <v>209</v>
      </c>
      <c r="C193" s="33" t="s">
        <v>446</v>
      </c>
      <c r="D193" s="40" t="s">
        <v>306</v>
      </c>
      <c r="E193" s="33" t="s">
        <v>35</v>
      </c>
      <c r="F193" s="33" t="s">
        <v>307</v>
      </c>
      <c r="G193" s="41"/>
      <c r="H193" s="41">
        <f>G193+'2ª Medição'!H193</f>
        <v>0</v>
      </c>
      <c r="I193" s="42">
        <v>40.57</v>
      </c>
      <c r="J193" s="42">
        <v>52.75</v>
      </c>
      <c r="K193" s="42">
        <f t="shared" si="10"/>
        <v>0</v>
      </c>
      <c r="L193" s="42">
        <f t="shared" si="11"/>
        <v>0</v>
      </c>
    </row>
    <row r="194" spans="1:12" s="2" customFormat="1" ht="15">
      <c r="A194" s="61"/>
      <c r="B194" s="38"/>
      <c r="C194" s="38"/>
      <c r="D194" s="62" t="s">
        <v>256</v>
      </c>
      <c r="E194" s="38"/>
      <c r="F194" s="63"/>
      <c r="G194" s="64"/>
      <c r="H194" s="41">
        <f>G194+'2ª Medição'!H194</f>
        <v>0</v>
      </c>
      <c r="I194" s="42"/>
      <c r="J194" s="42"/>
      <c r="K194" s="42"/>
      <c r="L194" s="42">
        <f t="shared" si="11"/>
        <v>0</v>
      </c>
    </row>
    <row r="195" spans="1:12" s="2" customFormat="1" ht="15">
      <c r="A195" s="347" t="s">
        <v>316</v>
      </c>
      <c r="B195" s="348"/>
      <c r="C195" s="348"/>
      <c r="D195" s="348"/>
      <c r="E195" s="348"/>
      <c r="F195" s="349"/>
      <c r="G195" s="65"/>
      <c r="H195" s="41">
        <f>G195+'2ª Medição'!H195</f>
        <v>0</v>
      </c>
      <c r="I195" s="46"/>
      <c r="J195" s="46"/>
      <c r="K195" s="42"/>
      <c r="L195" s="42">
        <f t="shared" si="11"/>
        <v>0</v>
      </c>
    </row>
    <row r="196" spans="1:12" s="2" customFormat="1" ht="24">
      <c r="A196" s="33" t="s">
        <v>460</v>
      </c>
      <c r="B196" s="33" t="s">
        <v>497</v>
      </c>
      <c r="C196" s="33" t="s">
        <v>447</v>
      </c>
      <c r="D196" s="40" t="s">
        <v>210</v>
      </c>
      <c r="E196" s="33" t="s">
        <v>35</v>
      </c>
      <c r="F196" s="33" t="s">
        <v>211</v>
      </c>
      <c r="G196" s="41"/>
      <c r="H196" s="41">
        <f>G196+'2ª Medição'!H196</f>
        <v>0</v>
      </c>
      <c r="I196" s="42">
        <v>33.71</v>
      </c>
      <c r="J196" s="42">
        <v>43.83</v>
      </c>
      <c r="K196" s="42">
        <f t="shared" si="10"/>
        <v>0</v>
      </c>
      <c r="L196" s="42">
        <f t="shared" si="11"/>
        <v>0</v>
      </c>
    </row>
    <row r="197" spans="1:12" s="2" customFormat="1" ht="24">
      <c r="A197" s="33" t="s">
        <v>5</v>
      </c>
      <c r="B197" s="33" t="s">
        <v>212</v>
      </c>
      <c r="C197" s="33" t="s">
        <v>448</v>
      </c>
      <c r="D197" s="40" t="s">
        <v>213</v>
      </c>
      <c r="E197" s="33" t="s">
        <v>11</v>
      </c>
      <c r="F197" s="33" t="s">
        <v>12</v>
      </c>
      <c r="G197" s="41"/>
      <c r="H197" s="41">
        <f>G197+'2ª Medição'!H197</f>
        <v>0</v>
      </c>
      <c r="I197" s="42">
        <v>37.44</v>
      </c>
      <c r="J197" s="42">
        <f t="shared" si="12"/>
        <v>48.67</v>
      </c>
      <c r="K197" s="42">
        <f t="shared" si="10"/>
        <v>0</v>
      </c>
      <c r="L197" s="42">
        <f t="shared" si="11"/>
        <v>0</v>
      </c>
    </row>
    <row r="198" spans="1:12" s="4" customFormat="1" ht="24">
      <c r="A198" s="33" t="s">
        <v>31</v>
      </c>
      <c r="B198" s="33">
        <v>121</v>
      </c>
      <c r="C198" s="33" t="s">
        <v>449</v>
      </c>
      <c r="D198" s="40" t="s">
        <v>214</v>
      </c>
      <c r="E198" s="33" t="s">
        <v>11</v>
      </c>
      <c r="F198" s="33" t="s">
        <v>215</v>
      </c>
      <c r="G198" s="41"/>
      <c r="H198" s="41">
        <f>G198+'2ª Medição'!H198</f>
        <v>0</v>
      </c>
      <c r="I198" s="42">
        <v>1108.6</v>
      </c>
      <c r="J198" s="42">
        <v>1441.17</v>
      </c>
      <c r="K198" s="42">
        <f t="shared" si="10"/>
        <v>0</v>
      </c>
      <c r="L198" s="42">
        <f t="shared" si="11"/>
        <v>0</v>
      </c>
    </row>
    <row r="199" spans="1:12" s="4" customFormat="1" ht="24">
      <c r="A199" s="33" t="s">
        <v>31</v>
      </c>
      <c r="B199" s="33">
        <v>123</v>
      </c>
      <c r="C199" s="33" t="s">
        <v>450</v>
      </c>
      <c r="D199" s="40" t="s">
        <v>216</v>
      </c>
      <c r="E199" s="33" t="s">
        <v>11</v>
      </c>
      <c r="F199" s="33" t="s">
        <v>118</v>
      </c>
      <c r="G199" s="41"/>
      <c r="H199" s="41">
        <f>G199+'2ª Medição'!H199</f>
        <v>0</v>
      </c>
      <c r="I199" s="42">
        <v>1108.6</v>
      </c>
      <c r="J199" s="42">
        <v>1441.17</v>
      </c>
      <c r="K199" s="42">
        <f t="shared" si="10"/>
        <v>0</v>
      </c>
      <c r="L199" s="42">
        <f t="shared" si="11"/>
        <v>0</v>
      </c>
    </row>
    <row r="200" spans="1:12" s="2" customFormat="1" ht="15">
      <c r="A200" s="33"/>
      <c r="B200" s="33"/>
      <c r="C200" s="33"/>
      <c r="D200" s="40" t="s">
        <v>256</v>
      </c>
      <c r="E200" s="33"/>
      <c r="F200" s="33"/>
      <c r="G200" s="41"/>
      <c r="H200" s="41">
        <f>G200+'2ª Medição'!H200</f>
        <v>0</v>
      </c>
      <c r="I200" s="42"/>
      <c r="J200" s="42"/>
      <c r="K200" s="42"/>
      <c r="L200" s="42">
        <f t="shared" si="11"/>
        <v>0</v>
      </c>
    </row>
    <row r="201" spans="1:12" s="2" customFormat="1" ht="15">
      <c r="A201" s="347" t="s">
        <v>315</v>
      </c>
      <c r="B201" s="348"/>
      <c r="C201" s="348"/>
      <c r="D201" s="348"/>
      <c r="E201" s="348"/>
      <c r="F201" s="349"/>
      <c r="G201" s="65"/>
      <c r="H201" s="41">
        <f>G201+'2ª Medição'!H201</f>
        <v>0</v>
      </c>
      <c r="I201" s="46"/>
      <c r="J201" s="46"/>
      <c r="K201" s="42"/>
      <c r="L201" s="42">
        <f t="shared" si="11"/>
        <v>0</v>
      </c>
    </row>
    <row r="202" spans="1:12" s="2" customFormat="1" ht="84">
      <c r="A202" s="33" t="s">
        <v>460</v>
      </c>
      <c r="B202" s="33" t="s">
        <v>500</v>
      </c>
      <c r="C202" s="33" t="s">
        <v>451</v>
      </c>
      <c r="D202" s="40" t="s">
        <v>308</v>
      </c>
      <c r="E202" s="33" t="s">
        <v>11</v>
      </c>
      <c r="F202" s="33" t="s">
        <v>12</v>
      </c>
      <c r="G202" s="41"/>
      <c r="H202" s="41">
        <f>G202+'2ª Medição'!H202</f>
        <v>0</v>
      </c>
      <c r="I202" s="42">
        <v>145.24</v>
      </c>
      <c r="J202" s="42">
        <f t="shared" si="12"/>
        <v>188.81</v>
      </c>
      <c r="K202" s="42">
        <f t="shared" si="10"/>
        <v>0</v>
      </c>
      <c r="L202" s="42">
        <f t="shared" si="11"/>
        <v>0</v>
      </c>
    </row>
    <row r="203" spans="1:12" s="2" customFormat="1" ht="60">
      <c r="A203" s="33" t="s">
        <v>460</v>
      </c>
      <c r="B203" s="33" t="s">
        <v>498</v>
      </c>
      <c r="C203" s="33" t="s">
        <v>452</v>
      </c>
      <c r="D203" s="40" t="s">
        <v>309</v>
      </c>
      <c r="E203" s="33" t="s">
        <v>11</v>
      </c>
      <c r="F203" s="33" t="s">
        <v>116</v>
      </c>
      <c r="G203" s="41"/>
      <c r="H203" s="41">
        <f>G203+'2ª Medição'!H203</f>
        <v>0</v>
      </c>
      <c r="I203" s="42">
        <v>42.34</v>
      </c>
      <c r="J203" s="42">
        <f>ROUND(I203*1.3,2)</f>
        <v>55.04</v>
      </c>
      <c r="K203" s="42">
        <f t="shared" si="10"/>
        <v>0</v>
      </c>
      <c r="L203" s="42">
        <f t="shared" si="11"/>
        <v>0</v>
      </c>
    </row>
    <row r="204" spans="1:12" s="2" customFormat="1" ht="60">
      <c r="A204" s="33" t="s">
        <v>460</v>
      </c>
      <c r="B204" s="33" t="s">
        <v>499</v>
      </c>
      <c r="C204" s="33" t="s">
        <v>453</v>
      </c>
      <c r="D204" s="40" t="s">
        <v>310</v>
      </c>
      <c r="E204" s="33" t="s">
        <v>11</v>
      </c>
      <c r="F204" s="33" t="s">
        <v>154</v>
      </c>
      <c r="G204" s="41"/>
      <c r="H204" s="41">
        <f>G204+'2ª Medição'!H204</f>
        <v>0</v>
      </c>
      <c r="I204" s="42">
        <v>43.74</v>
      </c>
      <c r="J204" s="42">
        <v>56.87</v>
      </c>
      <c r="K204" s="42">
        <f t="shared" si="10"/>
        <v>0</v>
      </c>
      <c r="L204" s="42">
        <f t="shared" si="11"/>
        <v>0</v>
      </c>
    </row>
    <row r="205" spans="1:12" s="2" customFormat="1" ht="72">
      <c r="A205" s="33" t="s">
        <v>460</v>
      </c>
      <c r="B205" s="33" t="s">
        <v>501</v>
      </c>
      <c r="C205" s="33" t="s">
        <v>454</v>
      </c>
      <c r="D205" s="40" t="s">
        <v>311</v>
      </c>
      <c r="E205" s="33" t="s">
        <v>11</v>
      </c>
      <c r="F205" s="33" t="s">
        <v>12</v>
      </c>
      <c r="G205" s="41"/>
      <c r="H205" s="41">
        <f>G205+'2ª Medição'!H205</f>
        <v>0</v>
      </c>
      <c r="I205" s="42">
        <v>163.07</v>
      </c>
      <c r="J205" s="42">
        <v>212</v>
      </c>
      <c r="K205" s="42">
        <f t="shared" si="10"/>
        <v>0</v>
      </c>
      <c r="L205" s="42">
        <f t="shared" si="11"/>
        <v>0</v>
      </c>
    </row>
    <row r="206" spans="1:12" s="4" customFormat="1" ht="72">
      <c r="A206" s="33" t="s">
        <v>460</v>
      </c>
      <c r="B206" s="33" t="s">
        <v>499</v>
      </c>
      <c r="C206" s="33" t="s">
        <v>455</v>
      </c>
      <c r="D206" s="40" t="s">
        <v>312</v>
      </c>
      <c r="E206" s="33" t="s">
        <v>11</v>
      </c>
      <c r="F206" s="33" t="s">
        <v>313</v>
      </c>
      <c r="G206" s="41"/>
      <c r="H206" s="41">
        <f>G206+'2ª Medição'!H206</f>
        <v>0</v>
      </c>
      <c r="I206" s="42">
        <v>42.34</v>
      </c>
      <c r="J206" s="42">
        <f t="shared" si="12"/>
        <v>55.04</v>
      </c>
      <c r="K206" s="42">
        <f t="shared" si="10"/>
        <v>0</v>
      </c>
      <c r="L206" s="42">
        <f t="shared" si="11"/>
        <v>0</v>
      </c>
    </row>
    <row r="207" spans="1:12" s="4" customFormat="1" ht="72">
      <c r="A207" s="33" t="s">
        <v>460</v>
      </c>
      <c r="B207" s="33" t="s">
        <v>499</v>
      </c>
      <c r="C207" s="33" t="s">
        <v>456</v>
      </c>
      <c r="D207" s="40" t="s">
        <v>314</v>
      </c>
      <c r="E207" s="33" t="s">
        <v>11</v>
      </c>
      <c r="F207" s="33" t="s">
        <v>126</v>
      </c>
      <c r="G207" s="41"/>
      <c r="H207" s="41">
        <f>G207+'2ª Medição'!H207</f>
        <v>0</v>
      </c>
      <c r="I207" s="42">
        <v>42.34</v>
      </c>
      <c r="J207" s="42">
        <f t="shared" si="12"/>
        <v>55.04</v>
      </c>
      <c r="K207" s="42">
        <f t="shared" si="10"/>
        <v>0</v>
      </c>
      <c r="L207" s="42">
        <f t="shared" si="11"/>
        <v>0</v>
      </c>
    </row>
    <row r="208" spans="1:12" s="2" customFormat="1" ht="15">
      <c r="A208" s="61"/>
      <c r="B208" s="38"/>
      <c r="C208" s="38"/>
      <c r="D208" s="62" t="s">
        <v>256</v>
      </c>
      <c r="E208" s="38"/>
      <c r="F208" s="63"/>
      <c r="G208" s="64"/>
      <c r="H208" s="63"/>
      <c r="I208" s="42"/>
      <c r="J208" s="42"/>
      <c r="K208" s="42"/>
      <c r="L208" s="42">
        <f>H208*J208</f>
        <v>0</v>
      </c>
    </row>
    <row r="209" spans="1:12" s="2" customFormat="1" ht="15">
      <c r="A209" s="39"/>
      <c r="B209" s="39"/>
      <c r="C209" s="39"/>
      <c r="D209" s="66"/>
      <c r="E209" s="39"/>
      <c r="F209" s="39"/>
      <c r="G209" s="67"/>
      <c r="H209" s="39"/>
      <c r="I209" s="68"/>
      <c r="J209" s="68"/>
      <c r="K209" s="68"/>
      <c r="L209" s="68"/>
    </row>
    <row r="210" spans="1:12" s="2" customFormat="1" ht="15">
      <c r="A210" s="39"/>
      <c r="B210" s="39"/>
      <c r="C210" s="39"/>
      <c r="D210" s="66"/>
      <c r="E210" s="39"/>
      <c r="F210" s="39"/>
      <c r="G210" s="67"/>
      <c r="H210" s="39"/>
      <c r="I210" s="68"/>
      <c r="J210" s="68"/>
      <c r="K210" s="68"/>
      <c r="L210" s="68"/>
    </row>
    <row r="211" spans="1:12" s="2" customFormat="1" ht="15">
      <c r="A211" s="347" t="s">
        <v>256</v>
      </c>
      <c r="B211" s="348"/>
      <c r="C211" s="348"/>
      <c r="D211" s="348"/>
      <c r="E211" s="348"/>
      <c r="F211" s="349"/>
      <c r="G211" s="65"/>
      <c r="H211" s="69"/>
      <c r="I211" s="70"/>
      <c r="J211" s="70"/>
      <c r="K211" s="71">
        <f>SUM(K15:K210)</f>
        <v>34007.3172</v>
      </c>
      <c r="L211" s="71">
        <f>SUM(L15:L208)</f>
        <v>122307.004</v>
      </c>
    </row>
  </sheetData>
  <sheetProtection/>
  <mergeCells count="63">
    <mergeCell ref="K4:L4"/>
    <mergeCell ref="A1:L2"/>
    <mergeCell ref="A3:B3"/>
    <mergeCell ref="C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8:D8"/>
    <mergeCell ref="E8:F8"/>
    <mergeCell ref="G8:H8"/>
    <mergeCell ref="I8:J8"/>
    <mergeCell ref="K8:L8"/>
    <mergeCell ref="A7:D7"/>
    <mergeCell ref="E7:F7"/>
    <mergeCell ref="G7:H7"/>
    <mergeCell ref="I7:J7"/>
    <mergeCell ref="K7:L7"/>
    <mergeCell ref="A44:F44"/>
    <mergeCell ref="I10:J10"/>
    <mergeCell ref="K10:L10"/>
    <mergeCell ref="C9:D9"/>
    <mergeCell ref="E9:F9"/>
    <mergeCell ref="G9:H9"/>
    <mergeCell ref="I9:J9"/>
    <mergeCell ref="K9:L9"/>
    <mergeCell ref="C10:D10"/>
    <mergeCell ref="E10:F10"/>
    <mergeCell ref="G10:H10"/>
    <mergeCell ref="A20:E20"/>
    <mergeCell ref="A26:E26"/>
    <mergeCell ref="A34:E34"/>
    <mergeCell ref="A211:F211"/>
    <mergeCell ref="A137:E137"/>
    <mergeCell ref="A176:E176"/>
    <mergeCell ref="A185:E185"/>
    <mergeCell ref="A190:E190"/>
    <mergeCell ref="A195:F195"/>
    <mergeCell ref="A201:F201"/>
    <mergeCell ref="A111:F111"/>
    <mergeCell ref="A45:F45"/>
    <mergeCell ref="A53:F53"/>
    <mergeCell ref="A88:F88"/>
    <mergeCell ref="A109:F109"/>
    <mergeCell ref="A56:F56"/>
    <mergeCell ref="A57:F57"/>
    <mergeCell ref="A62:F6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211"/>
  <sheetViews>
    <sheetView zoomScalePageLayoutView="0" workbookViewId="0" topLeftCell="A13">
      <selection activeCell="H19" sqref="H19"/>
    </sheetView>
  </sheetViews>
  <sheetFormatPr defaultColWidth="9.140625" defaultRowHeight="15"/>
  <cols>
    <col min="1" max="1" width="6.7109375" style="8" customWidth="1"/>
    <col min="2" max="2" width="8.57421875" style="32" customWidth="1"/>
    <col min="3" max="3" width="5.57421875" style="8" bestFit="1" customWidth="1"/>
    <col min="4" max="4" width="36.7109375" style="9" customWidth="1"/>
    <col min="5" max="5" width="5.421875" style="8" bestFit="1" customWidth="1"/>
    <col min="6" max="6" width="9.421875" style="8" customWidth="1"/>
    <col min="7" max="7" width="10.140625" style="22" customWidth="1"/>
    <col min="8" max="8" width="11.00390625" style="8" customWidth="1"/>
    <col min="9" max="9" width="11.7109375" style="10" customWidth="1"/>
    <col min="10" max="10" width="10.7109375" style="10" customWidth="1"/>
    <col min="11" max="11" width="14.28125" style="10" customWidth="1"/>
    <col min="12" max="12" width="14.8515625" style="10" customWidth="1"/>
  </cols>
  <sheetData>
    <row r="1" spans="1:12" ht="15">
      <c r="A1" s="337" t="s">
        <v>531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9"/>
    </row>
    <row r="2" spans="1:12" ht="15">
      <c r="A2" s="340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2"/>
    </row>
    <row r="3" spans="1:12" ht="15.75" customHeight="1">
      <c r="A3" s="343" t="s">
        <v>522</v>
      </c>
      <c r="B3" s="343"/>
      <c r="C3" s="323" t="s">
        <v>523</v>
      </c>
      <c r="D3" s="324"/>
      <c r="E3" s="324"/>
      <c r="F3" s="325"/>
      <c r="G3" s="319" t="s">
        <v>524</v>
      </c>
      <c r="H3" s="320"/>
      <c r="I3" s="326" t="s">
        <v>253</v>
      </c>
      <c r="J3" s="327"/>
      <c r="K3" s="344" t="s">
        <v>526</v>
      </c>
      <c r="L3" s="344"/>
    </row>
    <row r="4" spans="1:12" ht="15">
      <c r="A4" s="345"/>
      <c r="B4" s="345"/>
      <c r="C4" s="346"/>
      <c r="D4" s="346"/>
      <c r="E4" s="317" t="s">
        <v>540</v>
      </c>
      <c r="F4" s="317"/>
      <c r="G4" s="321">
        <v>42170</v>
      </c>
      <c r="H4" s="322"/>
      <c r="I4" s="400" t="s">
        <v>550</v>
      </c>
      <c r="J4" s="401"/>
      <c r="K4" s="318"/>
      <c r="L4" s="318"/>
    </row>
    <row r="5" spans="1:12" ht="15">
      <c r="A5" s="350" t="s">
        <v>542</v>
      </c>
      <c r="B5" s="351"/>
      <c r="C5" s="390" t="s">
        <v>543</v>
      </c>
      <c r="D5" s="391"/>
      <c r="E5" s="380" t="s">
        <v>538</v>
      </c>
      <c r="F5" s="381"/>
      <c r="G5" s="392" t="s">
        <v>525</v>
      </c>
      <c r="H5" s="393"/>
      <c r="I5" s="386" t="s">
        <v>516</v>
      </c>
      <c r="J5" s="387"/>
      <c r="K5" s="388">
        <v>650936.07</v>
      </c>
      <c r="L5" s="389"/>
    </row>
    <row r="6" spans="1:12" ht="15">
      <c r="A6" s="378"/>
      <c r="B6" s="379"/>
      <c r="C6" s="379"/>
      <c r="D6" s="397"/>
      <c r="E6" s="384"/>
      <c r="F6" s="385"/>
      <c r="G6" s="394" t="s">
        <v>549</v>
      </c>
      <c r="H6" s="395"/>
      <c r="I6" s="386" t="s">
        <v>518</v>
      </c>
      <c r="J6" s="387"/>
      <c r="K6" s="402">
        <f>K211</f>
        <v>24909.698500000002</v>
      </c>
      <c r="L6" s="403"/>
    </row>
    <row r="7" spans="1:12" ht="15">
      <c r="A7" s="374" t="s">
        <v>530</v>
      </c>
      <c r="B7" s="375"/>
      <c r="C7" s="375"/>
      <c r="D7" s="376"/>
      <c r="E7" s="336"/>
      <c r="F7" s="336"/>
      <c r="G7" s="334" t="s">
        <v>528</v>
      </c>
      <c r="H7" s="335"/>
      <c r="I7" s="372" t="s">
        <v>519</v>
      </c>
      <c r="J7" s="373"/>
      <c r="K7" s="333">
        <f>L211</f>
        <v>147216.7025</v>
      </c>
      <c r="L7" s="333"/>
    </row>
    <row r="8" spans="1:12" ht="15">
      <c r="A8" s="377"/>
      <c r="B8" s="377"/>
      <c r="C8" s="377"/>
      <c r="D8" s="377"/>
      <c r="E8" s="382" t="s">
        <v>527</v>
      </c>
      <c r="F8" s="383"/>
      <c r="G8" s="398" t="s">
        <v>537</v>
      </c>
      <c r="H8" s="399"/>
      <c r="I8" s="372" t="s">
        <v>517</v>
      </c>
      <c r="J8" s="373"/>
      <c r="K8" s="331">
        <f>K5-K7</f>
        <v>503719.36749999993</v>
      </c>
      <c r="L8" s="332"/>
    </row>
    <row r="9" spans="1:12" ht="15">
      <c r="A9" s="23" t="s">
        <v>254</v>
      </c>
      <c r="B9" s="27"/>
      <c r="C9" s="363" t="s">
        <v>535</v>
      </c>
      <c r="D9" s="364"/>
      <c r="E9" s="361" t="s">
        <v>539</v>
      </c>
      <c r="F9" s="362"/>
      <c r="G9" s="334" t="s">
        <v>529</v>
      </c>
      <c r="H9" s="335"/>
      <c r="I9" s="372" t="s">
        <v>520</v>
      </c>
      <c r="J9" s="373"/>
      <c r="K9" s="396">
        <f>K6/K5</f>
        <v>0.03826750375040671</v>
      </c>
      <c r="L9" s="396"/>
    </row>
    <row r="10" spans="1:12" ht="15">
      <c r="A10" s="24"/>
      <c r="B10" s="28"/>
      <c r="C10" s="368"/>
      <c r="D10" s="368"/>
      <c r="E10" s="369"/>
      <c r="F10" s="369"/>
      <c r="G10" s="370">
        <v>41891</v>
      </c>
      <c r="H10" s="371"/>
      <c r="I10" s="355" t="s">
        <v>521</v>
      </c>
      <c r="J10" s="355"/>
      <c r="K10" s="330">
        <f>K7/K5</f>
        <v>0.2261615376453175</v>
      </c>
      <c r="L10" s="330"/>
    </row>
    <row r="11" spans="1:12" ht="15">
      <c r="A11" s="5"/>
      <c r="B11" s="29"/>
      <c r="C11" s="5"/>
      <c r="D11" s="6"/>
      <c r="E11" s="5"/>
      <c r="F11" s="5"/>
      <c r="G11" s="20"/>
      <c r="H11" s="5"/>
      <c r="I11" s="7"/>
      <c r="J11" s="7"/>
      <c r="K11" s="7"/>
      <c r="L11" s="7"/>
    </row>
    <row r="12" spans="1:12" s="1" customFormat="1" ht="15">
      <c r="A12" s="74" t="s">
        <v>255</v>
      </c>
      <c r="B12" s="75" t="s">
        <v>0</v>
      </c>
      <c r="C12" s="74" t="s">
        <v>1</v>
      </c>
      <c r="D12" s="76" t="s">
        <v>2</v>
      </c>
      <c r="E12" s="76" t="s">
        <v>3</v>
      </c>
      <c r="F12" s="76" t="s">
        <v>511</v>
      </c>
      <c r="G12" s="77" t="s">
        <v>511</v>
      </c>
      <c r="H12" s="76" t="s">
        <v>511</v>
      </c>
      <c r="I12" s="78" t="s">
        <v>534</v>
      </c>
      <c r="J12" s="78" t="s">
        <v>533</v>
      </c>
      <c r="K12" s="78" t="s">
        <v>457</v>
      </c>
      <c r="L12" s="78" t="s">
        <v>457</v>
      </c>
    </row>
    <row r="13" spans="1:12" s="1" customFormat="1" ht="25.5">
      <c r="A13" s="12"/>
      <c r="B13" s="30"/>
      <c r="C13" s="12"/>
      <c r="D13" s="11"/>
      <c r="E13" s="17"/>
      <c r="F13" s="17" t="s">
        <v>510</v>
      </c>
      <c r="G13" s="19" t="s">
        <v>514</v>
      </c>
      <c r="H13" s="17" t="s">
        <v>513</v>
      </c>
      <c r="I13" s="18" t="s">
        <v>532</v>
      </c>
      <c r="J13" s="18" t="s">
        <v>532</v>
      </c>
      <c r="K13" s="18" t="s">
        <v>512</v>
      </c>
      <c r="L13" s="18" t="s">
        <v>515</v>
      </c>
    </row>
    <row r="14" spans="1:12" ht="25.5">
      <c r="A14" s="13"/>
      <c r="B14" s="31"/>
      <c r="C14" s="26">
        <v>1</v>
      </c>
      <c r="D14" s="25" t="s">
        <v>4</v>
      </c>
      <c r="E14" s="13"/>
      <c r="F14" s="13"/>
      <c r="G14" s="21"/>
      <c r="H14" s="16"/>
      <c r="I14" s="14"/>
      <c r="J14" s="14"/>
      <c r="K14" s="15"/>
      <c r="L14" s="15"/>
    </row>
    <row r="15" spans="1:13" s="2" customFormat="1" ht="48">
      <c r="A15" s="33" t="s">
        <v>5</v>
      </c>
      <c r="B15" s="33" t="s">
        <v>6</v>
      </c>
      <c r="C15" s="33" t="s">
        <v>317</v>
      </c>
      <c r="D15" s="40" t="s">
        <v>218</v>
      </c>
      <c r="E15" s="33" t="s">
        <v>29</v>
      </c>
      <c r="F15" s="33" t="s">
        <v>219</v>
      </c>
      <c r="G15" s="41"/>
      <c r="H15" s="41">
        <f>G15+'3ª Medição'!H15</f>
        <v>4.5</v>
      </c>
      <c r="I15" s="42">
        <v>162.92</v>
      </c>
      <c r="J15" s="42">
        <v>211.79</v>
      </c>
      <c r="K15" s="42">
        <f>J15*G15</f>
        <v>0</v>
      </c>
      <c r="L15" s="42">
        <f>H15*J15</f>
        <v>953.055</v>
      </c>
      <c r="M15" s="79">
        <f>F15-H15</f>
        <v>0</v>
      </c>
    </row>
    <row r="16" spans="1:13" s="2" customFormat="1" ht="48">
      <c r="A16" s="33" t="s">
        <v>5</v>
      </c>
      <c r="B16" s="33" t="s">
        <v>7</v>
      </c>
      <c r="C16" s="33" t="s">
        <v>318</v>
      </c>
      <c r="D16" s="40" t="s">
        <v>220</v>
      </c>
      <c r="E16" s="33" t="s">
        <v>29</v>
      </c>
      <c r="F16" s="33" t="s">
        <v>221</v>
      </c>
      <c r="G16" s="41"/>
      <c r="H16" s="41">
        <f>G16+'3ª Medição'!H16</f>
        <v>360</v>
      </c>
      <c r="I16" s="42">
        <v>8.38</v>
      </c>
      <c r="J16" s="42">
        <f aca="true" t="shared" si="0" ref="J16:J25">ROUND(I16*1.3,2)</f>
        <v>10.89</v>
      </c>
      <c r="K16" s="42">
        <f aca="true" t="shared" si="1" ref="K16:K79">J16*G16</f>
        <v>0</v>
      </c>
      <c r="L16" s="42">
        <f aca="true" t="shared" si="2" ref="L16:L79">H16*J16</f>
        <v>3920.4</v>
      </c>
      <c r="M16" s="79">
        <f aca="true" t="shared" si="3" ref="M16:M79">F16-H16</f>
        <v>0</v>
      </c>
    </row>
    <row r="17" spans="1:13" s="2" customFormat="1" ht="48">
      <c r="A17" s="33" t="s">
        <v>5</v>
      </c>
      <c r="B17" s="33" t="s">
        <v>8</v>
      </c>
      <c r="C17" s="33" t="s">
        <v>319</v>
      </c>
      <c r="D17" s="40" t="s">
        <v>222</v>
      </c>
      <c r="E17" s="33" t="s">
        <v>11</v>
      </c>
      <c r="F17" s="33" t="s">
        <v>12</v>
      </c>
      <c r="G17" s="41"/>
      <c r="H17" s="41">
        <f>G17+'3ª Medição'!H17</f>
        <v>1</v>
      </c>
      <c r="I17" s="42">
        <v>1003.88</v>
      </c>
      <c r="J17" s="42">
        <f t="shared" si="0"/>
        <v>1305.04</v>
      </c>
      <c r="K17" s="42">
        <f t="shared" si="1"/>
        <v>0</v>
      </c>
      <c r="L17" s="42">
        <f t="shared" si="2"/>
        <v>1305.04</v>
      </c>
      <c r="M17" s="79">
        <f t="shared" si="3"/>
        <v>0</v>
      </c>
    </row>
    <row r="18" spans="1:13" s="2" customFormat="1" ht="24">
      <c r="A18" s="33" t="s">
        <v>5</v>
      </c>
      <c r="B18" s="33" t="s">
        <v>9</v>
      </c>
      <c r="C18" s="33" t="s">
        <v>320</v>
      </c>
      <c r="D18" s="40" t="s">
        <v>10</v>
      </c>
      <c r="E18" s="33" t="s">
        <v>11</v>
      </c>
      <c r="F18" s="33" t="s">
        <v>12</v>
      </c>
      <c r="G18" s="41"/>
      <c r="H18" s="41">
        <f>G18+'3ª Medição'!H18</f>
        <v>0</v>
      </c>
      <c r="I18" s="42">
        <v>562.88</v>
      </c>
      <c r="J18" s="42">
        <f t="shared" si="0"/>
        <v>731.74</v>
      </c>
      <c r="K18" s="42">
        <f t="shared" si="1"/>
        <v>0</v>
      </c>
      <c r="L18" s="42">
        <f t="shared" si="2"/>
        <v>0</v>
      </c>
      <c r="M18" s="79">
        <f t="shared" si="3"/>
        <v>1</v>
      </c>
    </row>
    <row r="19" spans="1:13" s="2" customFormat="1" ht="24">
      <c r="A19" s="33" t="s">
        <v>5</v>
      </c>
      <c r="B19" s="33">
        <v>73658</v>
      </c>
      <c r="C19" s="33" t="s">
        <v>321</v>
      </c>
      <c r="D19" s="40" t="s">
        <v>13</v>
      </c>
      <c r="E19" s="33" t="s">
        <v>11</v>
      </c>
      <c r="F19" s="33" t="s">
        <v>12</v>
      </c>
      <c r="G19" s="41"/>
      <c r="H19" s="41">
        <f>G19+'3ª Medição'!H19</f>
        <v>1</v>
      </c>
      <c r="I19" s="42">
        <v>415.88</v>
      </c>
      <c r="J19" s="42">
        <f t="shared" si="0"/>
        <v>540.64</v>
      </c>
      <c r="K19" s="42">
        <f t="shared" si="1"/>
        <v>0</v>
      </c>
      <c r="L19" s="42">
        <f t="shared" si="2"/>
        <v>540.64</v>
      </c>
      <c r="M19" s="79">
        <f t="shared" si="3"/>
        <v>0</v>
      </c>
    </row>
    <row r="20" spans="1:13" s="2" customFormat="1" ht="15">
      <c r="A20" s="356"/>
      <c r="B20" s="356"/>
      <c r="C20" s="356"/>
      <c r="D20" s="356"/>
      <c r="E20" s="356"/>
      <c r="F20" s="33"/>
      <c r="G20" s="41"/>
      <c r="H20" s="41"/>
      <c r="I20" s="42"/>
      <c r="J20" s="42"/>
      <c r="K20" s="42"/>
      <c r="L20" s="42">
        <f t="shared" si="2"/>
        <v>0</v>
      </c>
      <c r="M20" s="79">
        <f t="shared" si="3"/>
        <v>0</v>
      </c>
    </row>
    <row r="21" spans="1:13" s="2" customFormat="1" ht="15">
      <c r="A21" s="34"/>
      <c r="B21" s="34"/>
      <c r="C21" s="43">
        <v>2</v>
      </c>
      <c r="D21" s="44" t="s">
        <v>14</v>
      </c>
      <c r="E21" s="34"/>
      <c r="F21" s="34"/>
      <c r="G21" s="45"/>
      <c r="H21" s="41"/>
      <c r="I21" s="46"/>
      <c r="J21" s="46"/>
      <c r="K21" s="42"/>
      <c r="L21" s="42">
        <f t="shared" si="2"/>
        <v>0</v>
      </c>
      <c r="M21" s="79">
        <f t="shared" si="3"/>
        <v>0</v>
      </c>
    </row>
    <row r="22" spans="1:13" s="2" customFormat="1" ht="24">
      <c r="A22" s="33" t="s">
        <v>5</v>
      </c>
      <c r="B22" s="33" t="s">
        <v>15</v>
      </c>
      <c r="C22" s="33" t="s">
        <v>322</v>
      </c>
      <c r="D22" s="40" t="s">
        <v>16</v>
      </c>
      <c r="E22" s="33" t="s">
        <v>17</v>
      </c>
      <c r="F22" s="33" t="s">
        <v>18</v>
      </c>
      <c r="G22" s="41"/>
      <c r="H22" s="41">
        <f>G22+'3ª Medição'!H22</f>
        <v>82.66</v>
      </c>
      <c r="I22" s="42">
        <v>18.96</v>
      </c>
      <c r="J22" s="42">
        <f t="shared" si="0"/>
        <v>24.65</v>
      </c>
      <c r="K22" s="42">
        <f t="shared" si="1"/>
        <v>0</v>
      </c>
      <c r="L22" s="42">
        <f t="shared" si="2"/>
        <v>2037.5689999999997</v>
      </c>
      <c r="M22" s="79">
        <f t="shared" si="3"/>
        <v>0</v>
      </c>
    </row>
    <row r="23" spans="1:13" s="2" customFormat="1" ht="24">
      <c r="A23" s="33" t="s">
        <v>5</v>
      </c>
      <c r="B23" s="33">
        <v>72920</v>
      </c>
      <c r="C23" s="33" t="s">
        <v>323</v>
      </c>
      <c r="D23" s="40" t="s">
        <v>19</v>
      </c>
      <c r="E23" s="33" t="s">
        <v>17</v>
      </c>
      <c r="F23" s="33" t="s">
        <v>20</v>
      </c>
      <c r="G23" s="41"/>
      <c r="H23" s="41">
        <f>G23+'3ª Medição'!H23</f>
        <v>52.42</v>
      </c>
      <c r="I23" s="42">
        <v>9.18</v>
      </c>
      <c r="J23" s="42">
        <f t="shared" si="0"/>
        <v>11.93</v>
      </c>
      <c r="K23" s="42">
        <f t="shared" si="1"/>
        <v>0</v>
      </c>
      <c r="L23" s="42">
        <f t="shared" si="2"/>
        <v>625.3706</v>
      </c>
      <c r="M23" s="79">
        <f t="shared" si="3"/>
        <v>0</v>
      </c>
    </row>
    <row r="24" spans="1:13" s="2" customFormat="1" ht="24">
      <c r="A24" s="33" t="s">
        <v>5</v>
      </c>
      <c r="B24" s="33">
        <v>72898</v>
      </c>
      <c r="C24" s="33" t="s">
        <v>324</v>
      </c>
      <c r="D24" s="40" t="s">
        <v>21</v>
      </c>
      <c r="E24" s="33" t="s">
        <v>17</v>
      </c>
      <c r="F24" s="33" t="s">
        <v>22</v>
      </c>
      <c r="G24" s="41"/>
      <c r="H24" s="41">
        <f>G24+'3ª Medição'!H24</f>
        <v>46.53</v>
      </c>
      <c r="I24" s="42">
        <v>4.23</v>
      </c>
      <c r="J24" s="42">
        <v>5.49</v>
      </c>
      <c r="K24" s="42">
        <f t="shared" si="1"/>
        <v>0</v>
      </c>
      <c r="L24" s="42">
        <f t="shared" si="2"/>
        <v>255.4497</v>
      </c>
      <c r="M24" s="79">
        <f t="shared" si="3"/>
        <v>0</v>
      </c>
    </row>
    <row r="25" spans="1:13" s="2" customFormat="1" ht="36">
      <c r="A25" s="33" t="s">
        <v>5</v>
      </c>
      <c r="B25" s="33">
        <v>72900</v>
      </c>
      <c r="C25" s="33" t="s">
        <v>325</v>
      </c>
      <c r="D25" s="40" t="s">
        <v>23</v>
      </c>
      <c r="E25" s="33" t="s">
        <v>17</v>
      </c>
      <c r="F25" s="33" t="s">
        <v>22</v>
      </c>
      <c r="G25" s="41"/>
      <c r="H25" s="41">
        <f>G25+'3ª Medição'!H25</f>
        <v>46.53</v>
      </c>
      <c r="I25" s="42">
        <v>2.27</v>
      </c>
      <c r="J25" s="42">
        <f t="shared" si="0"/>
        <v>2.95</v>
      </c>
      <c r="K25" s="42">
        <f t="shared" si="1"/>
        <v>0</v>
      </c>
      <c r="L25" s="42">
        <f t="shared" si="2"/>
        <v>137.26350000000002</v>
      </c>
      <c r="M25" s="79">
        <f t="shared" si="3"/>
        <v>0</v>
      </c>
    </row>
    <row r="26" spans="1:13" s="2" customFormat="1" ht="15" customHeight="1">
      <c r="A26" s="357"/>
      <c r="B26" s="358"/>
      <c r="C26" s="358"/>
      <c r="D26" s="358"/>
      <c r="E26" s="359"/>
      <c r="F26" s="33"/>
      <c r="G26" s="41"/>
      <c r="H26" s="41">
        <f>G26+'3ª Medição'!H26</f>
        <v>0</v>
      </c>
      <c r="I26" s="42"/>
      <c r="J26" s="42"/>
      <c r="K26" s="42"/>
      <c r="L26" s="42">
        <f t="shared" si="2"/>
        <v>0</v>
      </c>
      <c r="M26" s="79">
        <f t="shared" si="3"/>
        <v>0</v>
      </c>
    </row>
    <row r="27" spans="1:13" s="2" customFormat="1" ht="15">
      <c r="A27" s="34"/>
      <c r="B27" s="34"/>
      <c r="C27" s="73">
        <v>3</v>
      </c>
      <c r="D27" s="72" t="s">
        <v>24</v>
      </c>
      <c r="E27" s="34"/>
      <c r="F27" s="34"/>
      <c r="G27" s="45"/>
      <c r="H27" s="41">
        <f>G27+'3ª Medição'!H27</f>
        <v>0</v>
      </c>
      <c r="I27" s="46"/>
      <c r="J27" s="46"/>
      <c r="K27" s="42"/>
      <c r="L27" s="42">
        <f t="shared" si="2"/>
        <v>0</v>
      </c>
      <c r="M27" s="79">
        <f t="shared" si="3"/>
        <v>0</v>
      </c>
    </row>
    <row r="28" spans="1:13" s="2" customFormat="1" ht="36">
      <c r="A28" s="33" t="s">
        <v>5</v>
      </c>
      <c r="B28" s="33" t="s">
        <v>25</v>
      </c>
      <c r="C28" s="33" t="s">
        <v>326</v>
      </c>
      <c r="D28" s="40" t="s">
        <v>26</v>
      </c>
      <c r="E28" s="33" t="s">
        <v>29</v>
      </c>
      <c r="F28" s="33" t="s">
        <v>30</v>
      </c>
      <c r="G28" s="41"/>
      <c r="H28" s="41">
        <f>G28+'3ª Medição'!H28</f>
        <v>0</v>
      </c>
      <c r="I28" s="42">
        <v>55.36</v>
      </c>
      <c r="J28" s="42">
        <f>ROUND(I28*1.3,2)</f>
        <v>71.97</v>
      </c>
      <c r="K28" s="42">
        <f t="shared" si="1"/>
        <v>0</v>
      </c>
      <c r="L28" s="42">
        <f t="shared" si="2"/>
        <v>0</v>
      </c>
      <c r="M28" s="79">
        <f t="shared" si="3"/>
        <v>389.98</v>
      </c>
    </row>
    <row r="29" spans="1:13" s="2" customFormat="1" ht="24">
      <c r="A29" s="33" t="s">
        <v>5</v>
      </c>
      <c r="B29" s="33" t="s">
        <v>27</v>
      </c>
      <c r="C29" s="33" t="s">
        <v>327</v>
      </c>
      <c r="D29" s="40" t="s">
        <v>28</v>
      </c>
      <c r="E29" s="33" t="s">
        <v>29</v>
      </c>
      <c r="F29" s="33" t="s">
        <v>30</v>
      </c>
      <c r="G29" s="41"/>
      <c r="H29" s="41">
        <f>G29+'3ª Medição'!H29</f>
        <v>0</v>
      </c>
      <c r="I29" s="42">
        <v>32.58</v>
      </c>
      <c r="J29" s="42">
        <v>42.36</v>
      </c>
      <c r="K29" s="42">
        <f t="shared" si="1"/>
        <v>0</v>
      </c>
      <c r="L29" s="42">
        <f t="shared" si="2"/>
        <v>0</v>
      </c>
      <c r="M29" s="79">
        <f t="shared" si="3"/>
        <v>389.98</v>
      </c>
    </row>
    <row r="30" spans="1:13" s="3" customFormat="1" ht="24">
      <c r="A30" s="33" t="s">
        <v>31</v>
      </c>
      <c r="B30" s="33">
        <v>91</v>
      </c>
      <c r="C30" s="33" t="s">
        <v>328</v>
      </c>
      <c r="D30" s="40" t="s">
        <v>32</v>
      </c>
      <c r="E30" s="33" t="s">
        <v>29</v>
      </c>
      <c r="F30" s="33" t="s">
        <v>33</v>
      </c>
      <c r="G30" s="41"/>
      <c r="H30" s="41">
        <f>G30+'3ª Medição'!H30</f>
        <v>0</v>
      </c>
      <c r="I30" s="42">
        <v>113.92</v>
      </c>
      <c r="J30" s="42">
        <v>148.09</v>
      </c>
      <c r="K30" s="42">
        <f t="shared" si="1"/>
        <v>0</v>
      </c>
      <c r="L30" s="42">
        <f t="shared" si="2"/>
        <v>0</v>
      </c>
      <c r="M30" s="79">
        <f t="shared" si="3"/>
        <v>45.73</v>
      </c>
    </row>
    <row r="31" spans="1:13" s="2" customFormat="1" ht="48">
      <c r="A31" s="33" t="s">
        <v>5</v>
      </c>
      <c r="B31" s="33">
        <v>6058</v>
      </c>
      <c r="C31" s="33" t="s">
        <v>329</v>
      </c>
      <c r="D31" s="40" t="s">
        <v>223</v>
      </c>
      <c r="E31" s="33" t="s">
        <v>35</v>
      </c>
      <c r="F31" s="33" t="s">
        <v>224</v>
      </c>
      <c r="G31" s="41"/>
      <c r="H31" s="41">
        <f>G31+'3ª Medição'!H31</f>
        <v>0</v>
      </c>
      <c r="I31" s="42">
        <v>17.27</v>
      </c>
      <c r="J31" s="42">
        <f>ROUND(I31*1.3,2)</f>
        <v>22.45</v>
      </c>
      <c r="K31" s="42">
        <f t="shared" si="1"/>
        <v>0</v>
      </c>
      <c r="L31" s="42">
        <f t="shared" si="2"/>
        <v>0</v>
      </c>
      <c r="M31" s="79">
        <f t="shared" si="3"/>
        <v>36.1</v>
      </c>
    </row>
    <row r="32" spans="1:13" s="2" customFormat="1" ht="15">
      <c r="A32" s="33" t="s">
        <v>5</v>
      </c>
      <c r="B32" s="33">
        <v>72105</v>
      </c>
      <c r="C32" s="33" t="s">
        <v>330</v>
      </c>
      <c r="D32" s="40" t="s">
        <v>34</v>
      </c>
      <c r="E32" s="33" t="s">
        <v>35</v>
      </c>
      <c r="F32" s="33" t="s">
        <v>36</v>
      </c>
      <c r="G32" s="41"/>
      <c r="H32" s="41">
        <f>G32+'3ª Medição'!H32</f>
        <v>0</v>
      </c>
      <c r="I32" s="42">
        <v>30.13</v>
      </c>
      <c r="J32" s="42">
        <f>ROUND(I32*1.3,2)</f>
        <v>39.17</v>
      </c>
      <c r="K32" s="42">
        <f t="shared" si="1"/>
        <v>0</v>
      </c>
      <c r="L32" s="42">
        <f t="shared" si="2"/>
        <v>0</v>
      </c>
      <c r="M32" s="79">
        <f t="shared" si="3"/>
        <v>77.73</v>
      </c>
    </row>
    <row r="33" spans="1:13" s="2" customFormat="1" ht="24">
      <c r="A33" s="33" t="s">
        <v>5</v>
      </c>
      <c r="B33" s="33">
        <v>72107</v>
      </c>
      <c r="C33" s="33" t="s">
        <v>331</v>
      </c>
      <c r="D33" s="40" t="s">
        <v>37</v>
      </c>
      <c r="E33" s="33" t="s">
        <v>35</v>
      </c>
      <c r="F33" s="33" t="s">
        <v>38</v>
      </c>
      <c r="G33" s="41"/>
      <c r="H33" s="41">
        <f>G33+'3ª Medição'!H33</f>
        <v>0</v>
      </c>
      <c r="I33" s="42">
        <v>24.74</v>
      </c>
      <c r="J33" s="42">
        <v>32.17</v>
      </c>
      <c r="K33" s="42">
        <f t="shared" si="1"/>
        <v>0</v>
      </c>
      <c r="L33" s="42">
        <f t="shared" si="2"/>
        <v>0</v>
      </c>
      <c r="M33" s="79">
        <f t="shared" si="3"/>
        <v>369.91</v>
      </c>
    </row>
    <row r="34" spans="1:13" s="2" customFormat="1" ht="15">
      <c r="A34" s="356"/>
      <c r="B34" s="356"/>
      <c r="C34" s="356"/>
      <c r="D34" s="356"/>
      <c r="E34" s="356"/>
      <c r="F34" s="33"/>
      <c r="G34" s="41"/>
      <c r="H34" s="41"/>
      <c r="I34" s="42"/>
      <c r="J34" s="42"/>
      <c r="K34" s="42"/>
      <c r="L34" s="42">
        <f t="shared" si="2"/>
        <v>0</v>
      </c>
      <c r="M34" s="79">
        <f t="shared" si="3"/>
        <v>0</v>
      </c>
    </row>
    <row r="35" spans="1:13" s="2" customFormat="1" ht="15">
      <c r="A35" s="34"/>
      <c r="B35" s="34"/>
      <c r="C35" s="43">
        <v>4</v>
      </c>
      <c r="D35" s="44" t="s">
        <v>39</v>
      </c>
      <c r="E35" s="34"/>
      <c r="F35" s="34"/>
      <c r="G35" s="45"/>
      <c r="H35" s="41"/>
      <c r="I35" s="46"/>
      <c r="J35" s="46"/>
      <c r="K35" s="42"/>
      <c r="L35" s="42">
        <f t="shared" si="2"/>
        <v>0</v>
      </c>
      <c r="M35" s="79">
        <f t="shared" si="3"/>
        <v>0</v>
      </c>
    </row>
    <row r="36" spans="1:13" s="2" customFormat="1" ht="15">
      <c r="A36" s="33"/>
      <c r="B36" s="33"/>
      <c r="C36" s="33"/>
      <c r="D36" s="48" t="s">
        <v>40</v>
      </c>
      <c r="E36" s="33"/>
      <c r="F36" s="33"/>
      <c r="G36" s="41"/>
      <c r="H36" s="41"/>
      <c r="I36" s="42"/>
      <c r="J36" s="42"/>
      <c r="K36" s="42"/>
      <c r="L36" s="42">
        <f t="shared" si="2"/>
        <v>0</v>
      </c>
      <c r="M36" s="79">
        <f t="shared" si="3"/>
        <v>0</v>
      </c>
    </row>
    <row r="37" spans="1:13" s="2" customFormat="1" ht="36">
      <c r="A37" s="33" t="s">
        <v>5</v>
      </c>
      <c r="B37" s="33" t="s">
        <v>41</v>
      </c>
      <c r="C37" s="33" t="s">
        <v>332</v>
      </c>
      <c r="D37" s="40" t="s">
        <v>225</v>
      </c>
      <c r="E37" s="33" t="s">
        <v>35</v>
      </c>
      <c r="F37" s="33" t="s">
        <v>226</v>
      </c>
      <c r="G37" s="41"/>
      <c r="H37" s="41">
        <f>G37+'3ª Medição'!H37</f>
        <v>332</v>
      </c>
      <c r="I37" s="42">
        <v>40.89</v>
      </c>
      <c r="J37" s="42">
        <f>ROUND(I37*1.3,2)</f>
        <v>53.16</v>
      </c>
      <c r="K37" s="42">
        <f t="shared" si="1"/>
        <v>0</v>
      </c>
      <c r="L37" s="42">
        <f t="shared" si="2"/>
        <v>17649.12</v>
      </c>
      <c r="M37" s="79">
        <f t="shared" si="3"/>
        <v>0</v>
      </c>
    </row>
    <row r="38" spans="1:13" s="2" customFormat="1" ht="48">
      <c r="A38" s="33" t="s">
        <v>5</v>
      </c>
      <c r="B38" s="33" t="s">
        <v>42</v>
      </c>
      <c r="C38" s="33" t="s">
        <v>333</v>
      </c>
      <c r="D38" s="40" t="s">
        <v>217</v>
      </c>
      <c r="E38" s="33" t="s">
        <v>227</v>
      </c>
      <c r="F38" s="33" t="s">
        <v>228</v>
      </c>
      <c r="G38" s="41"/>
      <c r="H38" s="41">
        <f>G38+'3ª Medição'!H38</f>
        <v>166</v>
      </c>
      <c r="I38" s="42">
        <v>6.84</v>
      </c>
      <c r="J38" s="42">
        <f aca="true" t="shared" si="4" ref="J38:J43">ROUND(I38*1.3,2)</f>
        <v>8.89</v>
      </c>
      <c r="K38" s="42">
        <f t="shared" si="1"/>
        <v>0</v>
      </c>
      <c r="L38" s="42">
        <f t="shared" si="2"/>
        <v>1475.74</v>
      </c>
      <c r="M38" s="79">
        <f t="shared" si="3"/>
        <v>0</v>
      </c>
    </row>
    <row r="39" spans="1:13" s="2" customFormat="1" ht="24">
      <c r="A39" s="33" t="s">
        <v>5</v>
      </c>
      <c r="B39" s="33" t="s">
        <v>43</v>
      </c>
      <c r="C39" s="33" t="s">
        <v>334</v>
      </c>
      <c r="D39" s="40" t="s">
        <v>44</v>
      </c>
      <c r="E39" s="33" t="s">
        <v>17</v>
      </c>
      <c r="F39" s="33" t="s">
        <v>45</v>
      </c>
      <c r="G39" s="41"/>
      <c r="H39" s="41">
        <f>G39+'3ª Medição'!H39</f>
        <v>1.92</v>
      </c>
      <c r="I39" s="42">
        <v>64.92</v>
      </c>
      <c r="J39" s="42">
        <v>84.39</v>
      </c>
      <c r="K39" s="42">
        <f t="shared" si="1"/>
        <v>0</v>
      </c>
      <c r="L39" s="42">
        <f t="shared" si="2"/>
        <v>162.0288</v>
      </c>
      <c r="M39" s="79">
        <f t="shared" si="3"/>
        <v>0</v>
      </c>
    </row>
    <row r="40" spans="1:13" s="2" customFormat="1" ht="24">
      <c r="A40" s="33" t="s">
        <v>5</v>
      </c>
      <c r="B40" s="33" t="s">
        <v>46</v>
      </c>
      <c r="C40" s="33" t="s">
        <v>335</v>
      </c>
      <c r="D40" s="40" t="s">
        <v>47</v>
      </c>
      <c r="E40" s="33" t="s">
        <v>29</v>
      </c>
      <c r="F40" s="33"/>
      <c r="G40" s="41"/>
      <c r="H40" s="41">
        <f>G40+'3ª Medição'!H40</f>
        <v>0</v>
      </c>
      <c r="I40" s="42">
        <v>18.22</v>
      </c>
      <c r="J40" s="42">
        <f t="shared" si="4"/>
        <v>23.69</v>
      </c>
      <c r="K40" s="42">
        <f t="shared" si="1"/>
        <v>0</v>
      </c>
      <c r="L40" s="42">
        <f t="shared" si="2"/>
        <v>0</v>
      </c>
      <c r="M40" s="79">
        <f t="shared" si="3"/>
        <v>0</v>
      </c>
    </row>
    <row r="41" spans="1:13" s="2" customFormat="1" ht="48">
      <c r="A41" s="33" t="s">
        <v>5</v>
      </c>
      <c r="B41" s="33" t="s">
        <v>42</v>
      </c>
      <c r="C41" s="33" t="s">
        <v>336</v>
      </c>
      <c r="D41" s="49" t="s">
        <v>217</v>
      </c>
      <c r="E41" s="33" t="s">
        <v>227</v>
      </c>
      <c r="F41" s="33" t="s">
        <v>229</v>
      </c>
      <c r="G41" s="41"/>
      <c r="H41" s="41">
        <f>G41+'3ª Medição'!H41</f>
        <v>1225.2</v>
      </c>
      <c r="I41" s="42">
        <v>6.84</v>
      </c>
      <c r="J41" s="42">
        <f t="shared" si="4"/>
        <v>8.89</v>
      </c>
      <c r="K41" s="42">
        <f t="shared" si="1"/>
        <v>0</v>
      </c>
      <c r="L41" s="42">
        <f t="shared" si="2"/>
        <v>10892.028</v>
      </c>
      <c r="M41" s="79">
        <f t="shared" si="3"/>
        <v>0</v>
      </c>
    </row>
    <row r="42" spans="1:13" s="2" customFormat="1" ht="48">
      <c r="A42" s="33" t="s">
        <v>5</v>
      </c>
      <c r="B42" s="33" t="s">
        <v>48</v>
      </c>
      <c r="C42" s="33" t="s">
        <v>337</v>
      </c>
      <c r="D42" s="40" t="s">
        <v>230</v>
      </c>
      <c r="E42" s="33" t="s">
        <v>227</v>
      </c>
      <c r="F42" s="33" t="s">
        <v>231</v>
      </c>
      <c r="G42" s="41"/>
      <c r="H42" s="41">
        <f>G42+'3ª Medição'!H42</f>
        <v>500.43</v>
      </c>
      <c r="I42" s="42">
        <v>6.84</v>
      </c>
      <c r="J42" s="42">
        <f t="shared" si="4"/>
        <v>8.89</v>
      </c>
      <c r="K42" s="42">
        <f t="shared" si="1"/>
        <v>0</v>
      </c>
      <c r="L42" s="42">
        <f t="shared" si="2"/>
        <v>4448.822700000001</v>
      </c>
      <c r="M42" s="79">
        <f t="shared" si="3"/>
        <v>0</v>
      </c>
    </row>
    <row r="43" spans="1:13" s="2" customFormat="1" ht="48">
      <c r="A43" s="33" t="s">
        <v>5</v>
      </c>
      <c r="B43" s="33" t="s">
        <v>49</v>
      </c>
      <c r="C43" s="33" t="s">
        <v>338</v>
      </c>
      <c r="D43" s="40" t="s">
        <v>232</v>
      </c>
      <c r="E43" s="33" t="s">
        <v>17</v>
      </c>
      <c r="F43" s="33" t="s">
        <v>233</v>
      </c>
      <c r="G43" s="41"/>
      <c r="H43" s="41">
        <f>G43+'3ª Medição'!H43</f>
        <v>28.32</v>
      </c>
      <c r="I43" s="42">
        <v>374.83</v>
      </c>
      <c r="J43" s="42">
        <f t="shared" si="4"/>
        <v>487.28</v>
      </c>
      <c r="K43" s="42">
        <f t="shared" si="1"/>
        <v>0</v>
      </c>
      <c r="L43" s="42">
        <f t="shared" si="2"/>
        <v>13799.7696</v>
      </c>
      <c r="M43" s="79">
        <f t="shared" si="3"/>
        <v>0</v>
      </c>
    </row>
    <row r="44" spans="1:13" s="2" customFormat="1" ht="15" customHeight="1">
      <c r="A44" s="360"/>
      <c r="B44" s="360"/>
      <c r="C44" s="360"/>
      <c r="D44" s="360"/>
      <c r="E44" s="360"/>
      <c r="F44" s="360"/>
      <c r="G44" s="50"/>
      <c r="H44" s="41"/>
      <c r="I44" s="42"/>
      <c r="J44" s="42"/>
      <c r="K44" s="42"/>
      <c r="L44" s="42">
        <f t="shared" si="2"/>
        <v>0</v>
      </c>
      <c r="M44" s="79">
        <f t="shared" si="3"/>
        <v>0</v>
      </c>
    </row>
    <row r="45" spans="1:13" s="2" customFormat="1" ht="15" customHeight="1">
      <c r="A45" s="357" t="s">
        <v>50</v>
      </c>
      <c r="B45" s="358"/>
      <c r="C45" s="358"/>
      <c r="D45" s="358"/>
      <c r="E45" s="358"/>
      <c r="F45" s="359"/>
      <c r="G45" s="51"/>
      <c r="H45" s="41"/>
      <c r="I45" s="42"/>
      <c r="J45" s="42"/>
      <c r="K45" s="42"/>
      <c r="L45" s="42">
        <f t="shared" si="2"/>
        <v>0</v>
      </c>
      <c r="M45" s="79">
        <f t="shared" si="3"/>
        <v>0</v>
      </c>
    </row>
    <row r="46" spans="1:13" s="2" customFormat="1" ht="84">
      <c r="A46" s="33" t="s">
        <v>5</v>
      </c>
      <c r="B46" s="33">
        <v>23737</v>
      </c>
      <c r="C46" s="33" t="s">
        <v>339</v>
      </c>
      <c r="D46" s="40" t="s">
        <v>234</v>
      </c>
      <c r="E46" s="33" t="s">
        <v>29</v>
      </c>
      <c r="F46" s="33" t="s">
        <v>235</v>
      </c>
      <c r="G46" s="41">
        <v>435.8</v>
      </c>
      <c r="H46" s="41">
        <f>G46+'3ª Medição'!H46</f>
        <v>435.8</v>
      </c>
      <c r="I46" s="42">
        <v>30.62</v>
      </c>
      <c r="J46" s="42">
        <f aca="true" t="shared" si="5" ref="J46:J51">ROUND(I46*1.3,2)</f>
        <v>39.81</v>
      </c>
      <c r="K46" s="42">
        <f t="shared" si="1"/>
        <v>17349.198</v>
      </c>
      <c r="L46" s="42">
        <f t="shared" si="2"/>
        <v>17349.198</v>
      </c>
      <c r="M46" s="79">
        <f t="shared" si="3"/>
        <v>0</v>
      </c>
    </row>
    <row r="47" spans="1:13" s="2" customFormat="1" ht="48">
      <c r="A47" s="33" t="s">
        <v>5</v>
      </c>
      <c r="B47" s="33" t="s">
        <v>42</v>
      </c>
      <c r="C47" s="33" t="s">
        <v>340</v>
      </c>
      <c r="D47" s="40" t="s">
        <v>217</v>
      </c>
      <c r="E47" s="33" t="s">
        <v>227</v>
      </c>
      <c r="F47" s="33" t="s">
        <v>236</v>
      </c>
      <c r="G47" s="41">
        <v>850.45</v>
      </c>
      <c r="H47" s="41">
        <f>G47+'3ª Medição'!H47</f>
        <v>850.45</v>
      </c>
      <c r="I47" s="42">
        <v>6.84</v>
      </c>
      <c r="J47" s="42">
        <f t="shared" si="5"/>
        <v>8.89</v>
      </c>
      <c r="K47" s="42">
        <f t="shared" si="1"/>
        <v>7560.500500000001</v>
      </c>
      <c r="L47" s="42">
        <f t="shared" si="2"/>
        <v>7560.500500000001</v>
      </c>
      <c r="M47" s="79">
        <f t="shared" si="3"/>
        <v>1195.2</v>
      </c>
    </row>
    <row r="48" spans="1:13" s="2" customFormat="1" ht="48">
      <c r="A48" s="33" t="s">
        <v>5</v>
      </c>
      <c r="B48" s="33" t="s">
        <v>48</v>
      </c>
      <c r="C48" s="33" t="s">
        <v>341</v>
      </c>
      <c r="D48" s="40" t="s">
        <v>230</v>
      </c>
      <c r="E48" s="33" t="s">
        <v>227</v>
      </c>
      <c r="F48" s="33" t="s">
        <v>237</v>
      </c>
      <c r="G48" s="41"/>
      <c r="H48" s="41">
        <f>G48+'3ª Medição'!H48</f>
        <v>0</v>
      </c>
      <c r="I48" s="42">
        <v>6.84</v>
      </c>
      <c r="J48" s="42">
        <f t="shared" si="5"/>
        <v>8.89</v>
      </c>
      <c r="K48" s="42">
        <f t="shared" si="1"/>
        <v>0</v>
      </c>
      <c r="L48" s="42">
        <f t="shared" si="2"/>
        <v>0</v>
      </c>
      <c r="M48" s="79">
        <f t="shared" si="3"/>
        <v>835.55</v>
      </c>
    </row>
    <row r="49" spans="1:13" s="2" customFormat="1" ht="48">
      <c r="A49" s="33" t="s">
        <v>5</v>
      </c>
      <c r="B49" s="33" t="s">
        <v>49</v>
      </c>
      <c r="C49" s="33" t="s">
        <v>342</v>
      </c>
      <c r="D49" s="40" t="s">
        <v>232</v>
      </c>
      <c r="E49" s="33" t="s">
        <v>17</v>
      </c>
      <c r="F49" s="33" t="s">
        <v>238</v>
      </c>
      <c r="G49" s="41"/>
      <c r="H49" s="41">
        <f>G49+'3ª Medição'!H49</f>
        <v>0</v>
      </c>
      <c r="I49" s="42">
        <v>374.83</v>
      </c>
      <c r="J49" s="42">
        <f t="shared" si="5"/>
        <v>487.28</v>
      </c>
      <c r="K49" s="42">
        <f t="shared" si="1"/>
        <v>0</v>
      </c>
      <c r="L49" s="42">
        <f t="shared" si="2"/>
        <v>0</v>
      </c>
      <c r="M49" s="79">
        <f t="shared" si="3"/>
        <v>25.33</v>
      </c>
    </row>
    <row r="50" spans="1:13" s="4" customFormat="1" ht="48">
      <c r="A50" s="33" t="s">
        <v>460</v>
      </c>
      <c r="B50" s="33" t="s">
        <v>459</v>
      </c>
      <c r="C50" s="33" t="s">
        <v>343</v>
      </c>
      <c r="D50" s="40" t="s">
        <v>548</v>
      </c>
      <c r="E50" s="33" t="s">
        <v>29</v>
      </c>
      <c r="F50" s="33" t="s">
        <v>240</v>
      </c>
      <c r="G50" s="41"/>
      <c r="H50" s="41">
        <f>G50+'3ª Medição'!H50</f>
        <v>410.46</v>
      </c>
      <c r="I50" s="42">
        <v>49.63</v>
      </c>
      <c r="J50" s="42">
        <f t="shared" si="5"/>
        <v>64.52</v>
      </c>
      <c r="K50" s="42">
        <f t="shared" si="1"/>
        <v>0</v>
      </c>
      <c r="L50" s="42">
        <f t="shared" si="2"/>
        <v>26482.879199999996</v>
      </c>
      <c r="M50" s="79">
        <f t="shared" si="3"/>
        <v>0</v>
      </c>
    </row>
    <row r="51" spans="1:13" s="2" customFormat="1" ht="60">
      <c r="A51" s="35" t="s">
        <v>5</v>
      </c>
      <c r="B51" s="35" t="s">
        <v>51</v>
      </c>
      <c r="C51" s="33" t="s">
        <v>344</v>
      </c>
      <c r="D51" s="40" t="s">
        <v>241</v>
      </c>
      <c r="E51" s="33" t="s">
        <v>35</v>
      </c>
      <c r="F51" s="33" t="s">
        <v>242</v>
      </c>
      <c r="G51" s="41"/>
      <c r="H51" s="41">
        <f>G51+'3ª Medição'!H51</f>
        <v>0</v>
      </c>
      <c r="I51" s="42">
        <v>14.23</v>
      </c>
      <c r="J51" s="42">
        <f t="shared" si="5"/>
        <v>18.5</v>
      </c>
      <c r="K51" s="42">
        <f t="shared" si="1"/>
        <v>0</v>
      </c>
      <c r="L51" s="42">
        <f t="shared" si="2"/>
        <v>0</v>
      </c>
      <c r="M51" s="79">
        <f t="shared" si="3"/>
        <v>193.8</v>
      </c>
    </row>
    <row r="52" spans="1:13" s="2" customFormat="1" ht="15">
      <c r="A52" s="35"/>
      <c r="B52" s="35"/>
      <c r="C52" s="33"/>
      <c r="D52" s="40" t="s">
        <v>489</v>
      </c>
      <c r="E52" s="33"/>
      <c r="F52" s="33"/>
      <c r="G52" s="41"/>
      <c r="H52" s="41"/>
      <c r="I52" s="42"/>
      <c r="J52" s="42"/>
      <c r="K52" s="42"/>
      <c r="L52" s="42">
        <f t="shared" si="2"/>
        <v>0</v>
      </c>
      <c r="M52" s="79">
        <f t="shared" si="3"/>
        <v>0</v>
      </c>
    </row>
    <row r="53" spans="1:13" s="2" customFormat="1" ht="15">
      <c r="A53" s="365"/>
      <c r="B53" s="366"/>
      <c r="C53" s="366"/>
      <c r="D53" s="366"/>
      <c r="E53" s="366"/>
      <c r="F53" s="366"/>
      <c r="G53" s="52"/>
      <c r="H53" s="41"/>
      <c r="I53" s="42"/>
      <c r="J53" s="42"/>
      <c r="K53" s="42"/>
      <c r="L53" s="42">
        <f t="shared" si="2"/>
        <v>0</v>
      </c>
      <c r="M53" s="79">
        <f t="shared" si="3"/>
        <v>0</v>
      </c>
    </row>
    <row r="54" spans="1:13" s="2" customFormat="1" ht="15">
      <c r="A54" s="36"/>
      <c r="B54" s="36"/>
      <c r="C54" s="53">
        <v>5</v>
      </c>
      <c r="D54" s="44" t="s">
        <v>52</v>
      </c>
      <c r="E54" s="34"/>
      <c r="F54" s="34"/>
      <c r="G54" s="45"/>
      <c r="H54" s="41"/>
      <c r="I54" s="46"/>
      <c r="J54" s="46"/>
      <c r="K54" s="42"/>
      <c r="L54" s="42">
        <f t="shared" si="2"/>
        <v>0</v>
      </c>
      <c r="M54" s="79">
        <f t="shared" si="3"/>
        <v>0</v>
      </c>
    </row>
    <row r="55" spans="1:13" s="2" customFormat="1" ht="60">
      <c r="A55" s="35" t="s">
        <v>5</v>
      </c>
      <c r="B55" s="35" t="s">
        <v>53</v>
      </c>
      <c r="C55" s="35" t="s">
        <v>345</v>
      </c>
      <c r="D55" s="40" t="s">
        <v>243</v>
      </c>
      <c r="E55" s="33" t="s">
        <v>29</v>
      </c>
      <c r="F55" s="33" t="s">
        <v>244</v>
      </c>
      <c r="G55" s="41"/>
      <c r="H55" s="41">
        <f>G55+'3ª Medição'!H55</f>
        <v>1038.99</v>
      </c>
      <c r="I55" s="42">
        <v>27.85</v>
      </c>
      <c r="J55" s="42">
        <f>ROUND(I55*1.3,2)</f>
        <v>36.21</v>
      </c>
      <c r="K55" s="42">
        <f t="shared" si="1"/>
        <v>0</v>
      </c>
      <c r="L55" s="42">
        <f t="shared" si="2"/>
        <v>37621.827900000004</v>
      </c>
      <c r="M55" s="79">
        <f t="shared" si="3"/>
        <v>0</v>
      </c>
    </row>
    <row r="56" spans="1:13" s="2" customFormat="1" ht="15">
      <c r="A56" s="360" t="s">
        <v>54</v>
      </c>
      <c r="B56" s="360"/>
      <c r="C56" s="360"/>
      <c r="D56" s="360"/>
      <c r="E56" s="360"/>
      <c r="F56" s="360"/>
      <c r="G56" s="54"/>
      <c r="H56" s="41"/>
      <c r="I56" s="42"/>
      <c r="J56" s="42"/>
      <c r="K56" s="42"/>
      <c r="L56" s="42">
        <f t="shared" si="2"/>
        <v>0</v>
      </c>
      <c r="M56" s="79">
        <f t="shared" si="3"/>
        <v>0</v>
      </c>
    </row>
    <row r="57" spans="1:13" s="2" customFormat="1" ht="15">
      <c r="A57" s="367"/>
      <c r="B57" s="367"/>
      <c r="C57" s="367"/>
      <c r="D57" s="367"/>
      <c r="E57" s="367"/>
      <c r="F57" s="367"/>
      <c r="G57" s="55"/>
      <c r="H57" s="41"/>
      <c r="I57" s="42"/>
      <c r="J57" s="42"/>
      <c r="K57" s="42"/>
      <c r="L57" s="42">
        <f t="shared" si="2"/>
        <v>0</v>
      </c>
      <c r="M57" s="79">
        <f t="shared" si="3"/>
        <v>0</v>
      </c>
    </row>
    <row r="58" spans="1:13" s="2" customFormat="1" ht="15">
      <c r="A58" s="56"/>
      <c r="B58" s="36"/>
      <c r="C58" s="53">
        <v>6</v>
      </c>
      <c r="D58" s="44" t="s">
        <v>55</v>
      </c>
      <c r="E58" s="34"/>
      <c r="F58" s="34"/>
      <c r="G58" s="45"/>
      <c r="H58" s="41"/>
      <c r="I58" s="46"/>
      <c r="J58" s="46"/>
      <c r="K58" s="42"/>
      <c r="L58" s="42">
        <f t="shared" si="2"/>
        <v>0</v>
      </c>
      <c r="M58" s="79">
        <f t="shared" si="3"/>
        <v>0</v>
      </c>
    </row>
    <row r="59" spans="1:13" s="2" customFormat="1" ht="24">
      <c r="A59" s="35" t="s">
        <v>5</v>
      </c>
      <c r="B59" s="35" t="s">
        <v>56</v>
      </c>
      <c r="C59" s="35" t="s">
        <v>346</v>
      </c>
      <c r="D59" s="40" t="s">
        <v>57</v>
      </c>
      <c r="E59" s="33" t="s">
        <v>29</v>
      </c>
      <c r="F59" s="33"/>
      <c r="G59" s="41"/>
      <c r="H59" s="41">
        <f>G59+'3ª Medição'!H59</f>
        <v>0</v>
      </c>
      <c r="I59" s="42">
        <v>5.15</v>
      </c>
      <c r="J59" s="42">
        <f>ROUND(I59*1.3,2)</f>
        <v>6.7</v>
      </c>
      <c r="K59" s="42">
        <f t="shared" si="1"/>
        <v>0</v>
      </c>
      <c r="L59" s="42">
        <f t="shared" si="2"/>
        <v>0</v>
      </c>
      <c r="M59" s="79">
        <f t="shared" si="3"/>
        <v>0</v>
      </c>
    </row>
    <row r="60" spans="1:13" s="2" customFormat="1" ht="24">
      <c r="A60" s="35" t="s">
        <v>5</v>
      </c>
      <c r="B60" s="35">
        <v>24758</v>
      </c>
      <c r="C60" s="35" t="s">
        <v>347</v>
      </c>
      <c r="D60" s="40" t="s">
        <v>58</v>
      </c>
      <c r="E60" s="33" t="s">
        <v>29</v>
      </c>
      <c r="F60" s="33"/>
      <c r="G60" s="41"/>
      <c r="H60" s="41">
        <f>G60+'3ª Medição'!H60</f>
        <v>0</v>
      </c>
      <c r="I60" s="42">
        <v>46.69</v>
      </c>
      <c r="J60" s="42"/>
      <c r="K60" s="42">
        <f t="shared" si="1"/>
        <v>0</v>
      </c>
      <c r="L60" s="42">
        <f t="shared" si="2"/>
        <v>0</v>
      </c>
      <c r="M60" s="79">
        <f t="shared" si="3"/>
        <v>0</v>
      </c>
    </row>
    <row r="61" spans="1:13" s="2" customFormat="1" ht="48">
      <c r="A61" s="35" t="s">
        <v>5</v>
      </c>
      <c r="B61" s="35">
        <v>23711</v>
      </c>
      <c r="C61" s="35" t="s">
        <v>348</v>
      </c>
      <c r="D61" s="40" t="s">
        <v>245</v>
      </c>
      <c r="E61" s="33" t="s">
        <v>29</v>
      </c>
      <c r="F61" s="33"/>
      <c r="G61" s="41"/>
      <c r="H61" s="41">
        <f>G61+'3ª Medição'!H61</f>
        <v>0</v>
      </c>
      <c r="I61" s="42">
        <v>23.62</v>
      </c>
      <c r="J61" s="42"/>
      <c r="K61" s="42">
        <f t="shared" si="1"/>
        <v>0</v>
      </c>
      <c r="L61" s="42">
        <f t="shared" si="2"/>
        <v>0</v>
      </c>
      <c r="M61" s="79">
        <f t="shared" si="3"/>
        <v>0</v>
      </c>
    </row>
    <row r="62" spans="1:13" s="2" customFormat="1" ht="15">
      <c r="A62" s="367"/>
      <c r="B62" s="367"/>
      <c r="C62" s="367"/>
      <c r="D62" s="367"/>
      <c r="E62" s="367"/>
      <c r="F62" s="367"/>
      <c r="G62" s="55"/>
      <c r="H62" s="41"/>
      <c r="I62" s="42"/>
      <c r="J62" s="42"/>
      <c r="K62" s="42"/>
      <c r="L62" s="42">
        <f t="shared" si="2"/>
        <v>0</v>
      </c>
      <c r="M62" s="79">
        <f t="shared" si="3"/>
        <v>0</v>
      </c>
    </row>
    <row r="63" spans="1:13" s="2" customFormat="1" ht="24">
      <c r="A63" s="56"/>
      <c r="B63" s="36"/>
      <c r="C63" s="53">
        <v>7</v>
      </c>
      <c r="D63" s="44" t="s">
        <v>59</v>
      </c>
      <c r="E63" s="34"/>
      <c r="F63" s="34"/>
      <c r="G63" s="45"/>
      <c r="H63" s="41"/>
      <c r="I63" s="46"/>
      <c r="J63" s="46"/>
      <c r="K63" s="42"/>
      <c r="L63" s="42">
        <f t="shared" si="2"/>
        <v>0</v>
      </c>
      <c r="M63" s="79">
        <f t="shared" si="3"/>
        <v>0</v>
      </c>
    </row>
    <row r="64" spans="1:13" s="2" customFormat="1" ht="15">
      <c r="A64" s="35"/>
      <c r="B64" s="35"/>
      <c r="C64" s="35"/>
      <c r="D64" s="48" t="s">
        <v>60</v>
      </c>
      <c r="E64" s="33"/>
      <c r="F64" s="33"/>
      <c r="G64" s="41"/>
      <c r="H64" s="41"/>
      <c r="I64" s="42"/>
      <c r="J64" s="42"/>
      <c r="K64" s="42"/>
      <c r="L64" s="42">
        <f t="shared" si="2"/>
        <v>0</v>
      </c>
      <c r="M64" s="79">
        <f t="shared" si="3"/>
        <v>0</v>
      </c>
    </row>
    <row r="65" spans="1:13" s="2" customFormat="1" ht="48">
      <c r="A65" s="35" t="s">
        <v>5</v>
      </c>
      <c r="B65" s="35" t="s">
        <v>61</v>
      </c>
      <c r="C65" s="35" t="s">
        <v>349</v>
      </c>
      <c r="D65" s="40" t="s">
        <v>246</v>
      </c>
      <c r="E65" s="33" t="s">
        <v>29</v>
      </c>
      <c r="F65" s="33" t="s">
        <v>247</v>
      </c>
      <c r="G65" s="41"/>
      <c r="H65" s="41">
        <f>G65+'3ª Medição'!H65</f>
        <v>0</v>
      </c>
      <c r="I65" s="42">
        <v>23.12</v>
      </c>
      <c r="J65" s="42">
        <f>ROUND(I65*1.3,2)</f>
        <v>30.06</v>
      </c>
      <c r="K65" s="42">
        <f t="shared" si="1"/>
        <v>0</v>
      </c>
      <c r="L65" s="42">
        <f t="shared" si="2"/>
        <v>0</v>
      </c>
      <c r="M65" s="79">
        <f t="shared" si="3"/>
        <v>324.29</v>
      </c>
    </row>
    <row r="66" spans="1:13" s="2" customFormat="1" ht="60.75" customHeight="1">
      <c r="A66" s="35" t="s">
        <v>5</v>
      </c>
      <c r="B66" s="35" t="s">
        <v>62</v>
      </c>
      <c r="C66" s="35" t="s">
        <v>350</v>
      </c>
      <c r="D66" s="40" t="s">
        <v>248</v>
      </c>
      <c r="E66" s="33" t="s">
        <v>29</v>
      </c>
      <c r="F66" s="33" t="s">
        <v>509</v>
      </c>
      <c r="G66" s="41"/>
      <c r="H66" s="41">
        <f>G66+'3ª Medição'!H66</f>
        <v>0</v>
      </c>
      <c r="I66" s="42">
        <v>14.82</v>
      </c>
      <c r="J66" s="42">
        <v>19.26</v>
      </c>
      <c r="K66" s="42">
        <f t="shared" si="1"/>
        <v>0</v>
      </c>
      <c r="L66" s="42">
        <f t="shared" si="2"/>
        <v>0</v>
      </c>
      <c r="M66" s="79">
        <f t="shared" si="3"/>
        <v>324.3</v>
      </c>
    </row>
    <row r="67" spans="1:13" s="3" customFormat="1" ht="48">
      <c r="A67" s="35" t="s">
        <v>31</v>
      </c>
      <c r="B67" s="35">
        <v>102</v>
      </c>
      <c r="C67" s="35" t="s">
        <v>351</v>
      </c>
      <c r="D67" s="40" t="s">
        <v>249</v>
      </c>
      <c r="E67" s="33" t="s">
        <v>29</v>
      </c>
      <c r="F67" s="33" t="s">
        <v>250</v>
      </c>
      <c r="G67" s="41"/>
      <c r="H67" s="41">
        <f>G67+'3ª Medição'!H67</f>
        <v>0</v>
      </c>
      <c r="I67" s="42">
        <v>50.22</v>
      </c>
      <c r="J67" s="42">
        <v>65.28</v>
      </c>
      <c r="K67" s="42">
        <f t="shared" si="1"/>
        <v>0</v>
      </c>
      <c r="L67" s="42">
        <f t="shared" si="2"/>
        <v>0</v>
      </c>
      <c r="M67" s="79">
        <f t="shared" si="3"/>
        <v>67.94</v>
      </c>
    </row>
    <row r="68" spans="1:13" s="2" customFormat="1" ht="48">
      <c r="A68" s="35" t="s">
        <v>5</v>
      </c>
      <c r="B68" s="35" t="s">
        <v>63</v>
      </c>
      <c r="C68" s="35" t="s">
        <v>352</v>
      </c>
      <c r="D68" s="40" t="s">
        <v>251</v>
      </c>
      <c r="E68" s="33" t="s">
        <v>29</v>
      </c>
      <c r="F68" s="33" t="s">
        <v>252</v>
      </c>
      <c r="G68" s="41"/>
      <c r="H68" s="41">
        <f>G68+'3ª Medição'!H68</f>
        <v>0</v>
      </c>
      <c r="I68" s="42">
        <v>14.69</v>
      </c>
      <c r="J68" s="42">
        <f aca="true" t="shared" si="6" ref="J68:J87">ROUND(I68*1.3,2)</f>
        <v>19.1</v>
      </c>
      <c r="K68" s="42">
        <f t="shared" si="1"/>
        <v>0</v>
      </c>
      <c r="L68" s="42">
        <f t="shared" si="2"/>
        <v>0</v>
      </c>
      <c r="M68" s="79">
        <f t="shared" si="3"/>
        <v>13.88</v>
      </c>
    </row>
    <row r="69" spans="1:13" s="4" customFormat="1" ht="72">
      <c r="A69" s="33" t="s">
        <v>460</v>
      </c>
      <c r="B69" s="33" t="s">
        <v>462</v>
      </c>
      <c r="C69" s="35" t="s">
        <v>353</v>
      </c>
      <c r="D69" s="40" t="s">
        <v>461</v>
      </c>
      <c r="E69" s="33" t="s">
        <v>29</v>
      </c>
      <c r="F69" s="33" t="s">
        <v>247</v>
      </c>
      <c r="G69" s="41"/>
      <c r="H69" s="41">
        <f>G69+'3ª Medição'!H69</f>
        <v>0</v>
      </c>
      <c r="I69" s="42">
        <v>49.98</v>
      </c>
      <c r="J69" s="42">
        <f t="shared" si="6"/>
        <v>64.97</v>
      </c>
      <c r="K69" s="42">
        <f t="shared" si="1"/>
        <v>0</v>
      </c>
      <c r="L69" s="42">
        <f t="shared" si="2"/>
        <v>0</v>
      </c>
      <c r="M69" s="79">
        <f t="shared" si="3"/>
        <v>324.29</v>
      </c>
    </row>
    <row r="70" spans="1:13" s="4" customFormat="1" ht="36">
      <c r="A70" s="33" t="s">
        <v>460</v>
      </c>
      <c r="B70" s="33" t="s">
        <v>463</v>
      </c>
      <c r="C70" s="35" t="s">
        <v>354</v>
      </c>
      <c r="D70" s="40" t="s">
        <v>257</v>
      </c>
      <c r="E70" s="33" t="s">
        <v>35</v>
      </c>
      <c r="F70" s="33" t="s">
        <v>258</v>
      </c>
      <c r="G70" s="41"/>
      <c r="H70" s="41">
        <f>G70+'3ª Medição'!H70</f>
        <v>0</v>
      </c>
      <c r="I70" s="42">
        <v>6.27</v>
      </c>
      <c r="J70" s="42">
        <f t="shared" si="6"/>
        <v>8.15</v>
      </c>
      <c r="K70" s="42">
        <f t="shared" si="1"/>
        <v>0</v>
      </c>
      <c r="L70" s="42">
        <f t="shared" si="2"/>
        <v>0</v>
      </c>
      <c r="M70" s="79">
        <f t="shared" si="3"/>
        <v>263.45</v>
      </c>
    </row>
    <row r="71" spans="1:13" s="4" customFormat="1" ht="29.25" customHeight="1">
      <c r="A71" s="33" t="s">
        <v>460</v>
      </c>
      <c r="B71" s="33" t="s">
        <v>464</v>
      </c>
      <c r="C71" s="35" t="s">
        <v>355</v>
      </c>
      <c r="D71" s="40" t="s">
        <v>64</v>
      </c>
      <c r="E71" s="33" t="s">
        <v>35</v>
      </c>
      <c r="F71" s="33" t="s">
        <v>65</v>
      </c>
      <c r="G71" s="41"/>
      <c r="H71" s="41">
        <f>G71+'3ª Medição'!H71</f>
        <v>0</v>
      </c>
      <c r="I71" s="42">
        <v>31.48</v>
      </c>
      <c r="J71" s="42">
        <v>40.93</v>
      </c>
      <c r="K71" s="42">
        <f t="shared" si="1"/>
        <v>0</v>
      </c>
      <c r="L71" s="42">
        <f t="shared" si="2"/>
        <v>0</v>
      </c>
      <c r="M71" s="79">
        <f t="shared" si="3"/>
        <v>33.85</v>
      </c>
    </row>
    <row r="72" spans="1:13" s="2" customFormat="1" ht="15">
      <c r="A72" s="33"/>
      <c r="B72" s="33"/>
      <c r="C72" s="33"/>
      <c r="D72" s="48" t="s">
        <v>66</v>
      </c>
      <c r="E72" s="33"/>
      <c r="F72" s="33"/>
      <c r="G72" s="41"/>
      <c r="H72" s="41"/>
      <c r="I72" s="42"/>
      <c r="J72" s="42"/>
      <c r="K72" s="42"/>
      <c r="L72" s="42">
        <f t="shared" si="2"/>
        <v>0</v>
      </c>
      <c r="M72" s="79">
        <f t="shared" si="3"/>
        <v>0</v>
      </c>
    </row>
    <row r="73" spans="1:13" s="2" customFormat="1" ht="48">
      <c r="A73" s="33" t="s">
        <v>5</v>
      </c>
      <c r="B73" s="33">
        <v>5975</v>
      </c>
      <c r="C73" s="33" t="s">
        <v>356</v>
      </c>
      <c r="D73" s="40" t="s">
        <v>259</v>
      </c>
      <c r="E73" s="33" t="s">
        <v>29</v>
      </c>
      <c r="F73" s="33" t="s">
        <v>260</v>
      </c>
      <c r="G73" s="41"/>
      <c r="H73" s="41">
        <f>G73+'3ª Medição'!H73</f>
        <v>0</v>
      </c>
      <c r="I73" s="42">
        <v>3.25</v>
      </c>
      <c r="J73" s="42">
        <v>4.22</v>
      </c>
      <c r="K73" s="42">
        <f t="shared" si="1"/>
        <v>0</v>
      </c>
      <c r="L73" s="42">
        <f t="shared" si="2"/>
        <v>0</v>
      </c>
      <c r="M73" s="79">
        <f t="shared" si="3"/>
        <v>968.19</v>
      </c>
    </row>
    <row r="74" spans="1:13" s="2" customFormat="1" ht="48">
      <c r="A74" s="33" t="s">
        <v>5</v>
      </c>
      <c r="B74" s="33">
        <v>5974</v>
      </c>
      <c r="C74" s="33" t="s">
        <v>357</v>
      </c>
      <c r="D74" s="40" t="s">
        <v>261</v>
      </c>
      <c r="E74" s="33" t="s">
        <v>29</v>
      </c>
      <c r="F74" s="33" t="s">
        <v>262</v>
      </c>
      <c r="G74" s="41"/>
      <c r="H74" s="41">
        <f>G74+'3ª Medição'!H74</f>
        <v>0</v>
      </c>
      <c r="I74" s="42">
        <v>2.85</v>
      </c>
      <c r="J74" s="42">
        <f t="shared" si="6"/>
        <v>3.71</v>
      </c>
      <c r="K74" s="42">
        <f t="shared" si="1"/>
        <v>0</v>
      </c>
      <c r="L74" s="42">
        <f t="shared" si="2"/>
        <v>0</v>
      </c>
      <c r="M74" s="79">
        <f t="shared" si="3"/>
        <v>1150.73</v>
      </c>
    </row>
    <row r="75" spans="1:13" s="2" customFormat="1" ht="48">
      <c r="A75" s="33" t="s">
        <v>5</v>
      </c>
      <c r="B75" s="33" t="s">
        <v>67</v>
      </c>
      <c r="C75" s="33" t="s">
        <v>283</v>
      </c>
      <c r="D75" s="40" t="s">
        <v>263</v>
      </c>
      <c r="E75" s="33" t="s">
        <v>29</v>
      </c>
      <c r="F75" s="33" t="s">
        <v>264</v>
      </c>
      <c r="G75" s="41"/>
      <c r="H75" s="41">
        <f>G75+'3ª Medição'!H75</f>
        <v>0</v>
      </c>
      <c r="I75" s="42">
        <v>15.31</v>
      </c>
      <c r="J75" s="42">
        <f t="shared" si="6"/>
        <v>19.9</v>
      </c>
      <c r="K75" s="42">
        <f t="shared" si="1"/>
        <v>0</v>
      </c>
      <c r="L75" s="42">
        <f t="shared" si="2"/>
        <v>0</v>
      </c>
      <c r="M75" s="79">
        <f t="shared" si="3"/>
        <v>2118.92</v>
      </c>
    </row>
    <row r="76" spans="1:13" s="4" customFormat="1" ht="48">
      <c r="A76" s="33" t="s">
        <v>460</v>
      </c>
      <c r="B76" s="33" t="s">
        <v>465</v>
      </c>
      <c r="C76" s="33" t="s">
        <v>358</v>
      </c>
      <c r="D76" s="40" t="s">
        <v>265</v>
      </c>
      <c r="E76" s="33" t="s">
        <v>29</v>
      </c>
      <c r="F76" s="33" t="s">
        <v>266</v>
      </c>
      <c r="G76" s="41"/>
      <c r="H76" s="41">
        <f>G76+'3ª Medição'!H76</f>
        <v>0</v>
      </c>
      <c r="I76" s="42">
        <v>39.2</v>
      </c>
      <c r="J76" s="42">
        <f t="shared" si="6"/>
        <v>50.96</v>
      </c>
      <c r="K76" s="42">
        <f t="shared" si="1"/>
        <v>0</v>
      </c>
      <c r="L76" s="42">
        <f t="shared" si="2"/>
        <v>0</v>
      </c>
      <c r="M76" s="79">
        <f t="shared" si="3"/>
        <v>264.95</v>
      </c>
    </row>
    <row r="77" spans="1:13" s="2" customFormat="1" ht="24">
      <c r="A77" s="33" t="s">
        <v>5</v>
      </c>
      <c r="B77" s="33" t="s">
        <v>68</v>
      </c>
      <c r="C77" s="33" t="s">
        <v>359</v>
      </c>
      <c r="D77" s="40" t="s">
        <v>69</v>
      </c>
      <c r="E77" s="33" t="s">
        <v>29</v>
      </c>
      <c r="F77" s="33" t="s">
        <v>70</v>
      </c>
      <c r="G77" s="41"/>
      <c r="H77" s="41">
        <f>G77+'3ª Medição'!H77</f>
        <v>0</v>
      </c>
      <c r="I77" s="42">
        <v>12.82</v>
      </c>
      <c r="J77" s="42">
        <v>16.66</v>
      </c>
      <c r="K77" s="42">
        <f t="shared" si="1"/>
        <v>0</v>
      </c>
      <c r="L77" s="42">
        <f t="shared" si="2"/>
        <v>0</v>
      </c>
      <c r="M77" s="79">
        <f t="shared" si="3"/>
        <v>885.78</v>
      </c>
    </row>
    <row r="78" spans="1:13" s="2" customFormat="1" ht="24">
      <c r="A78" s="33" t="s">
        <v>5</v>
      </c>
      <c r="B78" s="33" t="s">
        <v>71</v>
      </c>
      <c r="C78" s="33" t="s">
        <v>360</v>
      </c>
      <c r="D78" s="40" t="s">
        <v>72</v>
      </c>
      <c r="E78" s="33" t="s">
        <v>29</v>
      </c>
      <c r="F78" s="33" t="s">
        <v>70</v>
      </c>
      <c r="G78" s="41"/>
      <c r="H78" s="41">
        <f>G78+'3ª Medição'!H78</f>
        <v>0</v>
      </c>
      <c r="I78" s="42">
        <v>12.78</v>
      </c>
      <c r="J78" s="42">
        <f t="shared" si="6"/>
        <v>16.61</v>
      </c>
      <c r="K78" s="42">
        <f t="shared" si="1"/>
        <v>0</v>
      </c>
      <c r="L78" s="42">
        <f t="shared" si="2"/>
        <v>0</v>
      </c>
      <c r="M78" s="79">
        <f t="shared" si="3"/>
        <v>885.78</v>
      </c>
    </row>
    <row r="79" spans="1:13" s="4" customFormat="1" ht="29.25" customHeight="1">
      <c r="A79" s="33" t="s">
        <v>460</v>
      </c>
      <c r="B79" s="33" t="s">
        <v>466</v>
      </c>
      <c r="C79" s="33" t="s">
        <v>361</v>
      </c>
      <c r="D79" s="40" t="s">
        <v>73</v>
      </c>
      <c r="E79" s="33" t="s">
        <v>35</v>
      </c>
      <c r="F79" s="33" t="s">
        <v>74</v>
      </c>
      <c r="G79" s="41"/>
      <c r="H79" s="41">
        <f>G79+'3ª Medição'!H79</f>
        <v>0</v>
      </c>
      <c r="I79" s="42">
        <v>31.48</v>
      </c>
      <c r="J79" s="42">
        <v>40.93</v>
      </c>
      <c r="K79" s="42">
        <f t="shared" si="1"/>
        <v>0</v>
      </c>
      <c r="L79" s="42">
        <f t="shared" si="2"/>
        <v>0</v>
      </c>
      <c r="M79" s="79">
        <f t="shared" si="3"/>
        <v>48.5</v>
      </c>
    </row>
    <row r="80" spans="1:13" s="2" customFormat="1" ht="24">
      <c r="A80" s="33" t="s">
        <v>5</v>
      </c>
      <c r="B80" s="33" t="s">
        <v>75</v>
      </c>
      <c r="C80" s="33" t="s">
        <v>362</v>
      </c>
      <c r="D80" s="40" t="s">
        <v>76</v>
      </c>
      <c r="E80" s="33" t="s">
        <v>29</v>
      </c>
      <c r="F80" s="33" t="s">
        <v>77</v>
      </c>
      <c r="G80" s="41"/>
      <c r="H80" s="41">
        <f>G80+'3ª Medição'!H80</f>
        <v>0</v>
      </c>
      <c r="I80" s="42">
        <v>18.66</v>
      </c>
      <c r="J80" s="42">
        <f t="shared" si="6"/>
        <v>24.26</v>
      </c>
      <c r="K80" s="42">
        <f aca="true" t="shared" si="7" ref="K80:K143">J80*G80</f>
        <v>0</v>
      </c>
      <c r="L80" s="42">
        <f aca="true" t="shared" si="8" ref="L80:L143">H80*J80</f>
        <v>0</v>
      </c>
      <c r="M80" s="79">
        <f aca="true" t="shared" si="9" ref="M80:M143">F80-H80</f>
        <v>979.55</v>
      </c>
    </row>
    <row r="81" spans="1:13" s="2" customFormat="1" ht="15">
      <c r="A81" s="33"/>
      <c r="B81" s="33"/>
      <c r="C81" s="33"/>
      <c r="D81" s="48" t="s">
        <v>78</v>
      </c>
      <c r="E81" s="33"/>
      <c r="F81" s="33"/>
      <c r="G81" s="41"/>
      <c r="H81" s="41"/>
      <c r="I81" s="42"/>
      <c r="J81" s="42"/>
      <c r="K81" s="42"/>
      <c r="L81" s="42">
        <f t="shared" si="8"/>
        <v>0</v>
      </c>
      <c r="M81" s="79">
        <f t="shared" si="9"/>
        <v>0</v>
      </c>
    </row>
    <row r="82" spans="1:13" s="2" customFormat="1" ht="48">
      <c r="A82" s="33" t="s">
        <v>5</v>
      </c>
      <c r="B82" s="33">
        <v>5975</v>
      </c>
      <c r="C82" s="33" t="s">
        <v>363</v>
      </c>
      <c r="D82" s="40" t="s">
        <v>267</v>
      </c>
      <c r="E82" s="33" t="s">
        <v>29</v>
      </c>
      <c r="F82" s="33" t="s">
        <v>268</v>
      </c>
      <c r="G82" s="41"/>
      <c r="H82" s="41">
        <f>G82+'3ª Medição'!H82</f>
        <v>0</v>
      </c>
      <c r="I82" s="42">
        <v>3.25</v>
      </c>
      <c r="J82" s="42">
        <v>4.22</v>
      </c>
      <c r="K82" s="42">
        <f t="shared" si="7"/>
        <v>0</v>
      </c>
      <c r="L82" s="42">
        <f t="shared" si="8"/>
        <v>0</v>
      </c>
      <c r="M82" s="79">
        <f t="shared" si="9"/>
        <v>410.33</v>
      </c>
    </row>
    <row r="83" spans="1:13" s="2" customFormat="1" ht="48">
      <c r="A83" s="33" t="s">
        <v>5</v>
      </c>
      <c r="B83" s="33" t="s">
        <v>79</v>
      </c>
      <c r="C83" s="33" t="s">
        <v>364</v>
      </c>
      <c r="D83" s="40" t="s">
        <v>269</v>
      </c>
      <c r="E83" s="33" t="s">
        <v>29</v>
      </c>
      <c r="F83" s="33" t="s">
        <v>268</v>
      </c>
      <c r="G83" s="41"/>
      <c r="H83" s="41">
        <f>G83+'3ª Medição'!H83</f>
        <v>0</v>
      </c>
      <c r="I83" s="42">
        <v>15.31</v>
      </c>
      <c r="J83" s="42">
        <f t="shared" si="6"/>
        <v>19.9</v>
      </c>
      <c r="K83" s="42">
        <f t="shared" si="7"/>
        <v>0</v>
      </c>
      <c r="L83" s="42">
        <f t="shared" si="8"/>
        <v>0</v>
      </c>
      <c r="M83" s="79">
        <f t="shared" si="9"/>
        <v>410.33</v>
      </c>
    </row>
    <row r="84" spans="1:13" s="2" customFormat="1" ht="24">
      <c r="A84" s="33" t="s">
        <v>5</v>
      </c>
      <c r="B84" s="33" t="s">
        <v>80</v>
      </c>
      <c r="C84" s="33" t="s">
        <v>365</v>
      </c>
      <c r="D84" s="40" t="s">
        <v>81</v>
      </c>
      <c r="E84" s="33" t="s">
        <v>29</v>
      </c>
      <c r="F84" s="33" t="s">
        <v>82</v>
      </c>
      <c r="G84" s="41"/>
      <c r="H84" s="41">
        <f>G84+'3ª Medição'!H84</f>
        <v>0</v>
      </c>
      <c r="I84" s="42">
        <v>12.82</v>
      </c>
      <c r="J84" s="42">
        <v>16.66</v>
      </c>
      <c r="K84" s="42">
        <f t="shared" si="7"/>
        <v>0</v>
      </c>
      <c r="L84" s="42">
        <f t="shared" si="8"/>
        <v>0</v>
      </c>
      <c r="M84" s="79">
        <f t="shared" si="9"/>
        <v>362.33</v>
      </c>
    </row>
    <row r="85" spans="1:13" s="2" customFormat="1" ht="24">
      <c r="A85" s="33" t="s">
        <v>5</v>
      </c>
      <c r="B85" s="33" t="s">
        <v>71</v>
      </c>
      <c r="C85" s="33" t="s">
        <v>366</v>
      </c>
      <c r="D85" s="40" t="s">
        <v>72</v>
      </c>
      <c r="E85" s="33" t="s">
        <v>29</v>
      </c>
      <c r="F85" s="33" t="s">
        <v>82</v>
      </c>
      <c r="G85" s="41"/>
      <c r="H85" s="41">
        <f>G85+'3ª Medição'!H85</f>
        <v>0</v>
      </c>
      <c r="I85" s="42">
        <v>12.78</v>
      </c>
      <c r="J85" s="42">
        <f t="shared" si="6"/>
        <v>16.61</v>
      </c>
      <c r="K85" s="42">
        <f t="shared" si="7"/>
        <v>0</v>
      </c>
      <c r="L85" s="42">
        <f t="shared" si="8"/>
        <v>0</v>
      </c>
      <c r="M85" s="79">
        <f t="shared" si="9"/>
        <v>362.33</v>
      </c>
    </row>
    <row r="86" spans="1:13" s="2" customFormat="1" ht="24">
      <c r="A86" s="33" t="s">
        <v>5</v>
      </c>
      <c r="B86" s="33" t="s">
        <v>75</v>
      </c>
      <c r="C86" s="33" t="s">
        <v>367</v>
      </c>
      <c r="D86" s="40" t="s">
        <v>76</v>
      </c>
      <c r="E86" s="33" t="s">
        <v>29</v>
      </c>
      <c r="F86" s="33" t="s">
        <v>83</v>
      </c>
      <c r="G86" s="41"/>
      <c r="H86" s="41">
        <f>G86+'3ª Medição'!H86</f>
        <v>0</v>
      </c>
      <c r="I86" s="42">
        <v>18.66</v>
      </c>
      <c r="J86" s="42">
        <f t="shared" si="6"/>
        <v>24.26</v>
      </c>
      <c r="K86" s="42">
        <f t="shared" si="7"/>
        <v>0</v>
      </c>
      <c r="L86" s="42">
        <f t="shared" si="8"/>
        <v>0</v>
      </c>
      <c r="M86" s="79">
        <f t="shared" si="9"/>
        <v>50.55</v>
      </c>
    </row>
    <row r="87" spans="1:13" s="2" customFormat="1" ht="24">
      <c r="A87" s="33" t="s">
        <v>5</v>
      </c>
      <c r="B87" s="33" t="s">
        <v>84</v>
      </c>
      <c r="C87" s="33" t="s">
        <v>368</v>
      </c>
      <c r="D87" s="40" t="s">
        <v>85</v>
      </c>
      <c r="E87" s="33" t="s">
        <v>29</v>
      </c>
      <c r="F87" s="33" t="s">
        <v>86</v>
      </c>
      <c r="G87" s="41"/>
      <c r="H87" s="41">
        <f>G87+'3ª Medição'!H87</f>
        <v>0</v>
      </c>
      <c r="I87" s="42">
        <v>42.53</v>
      </c>
      <c r="J87" s="42">
        <f t="shared" si="6"/>
        <v>55.29</v>
      </c>
      <c r="K87" s="42">
        <f t="shared" si="7"/>
        <v>0</v>
      </c>
      <c r="L87" s="42">
        <f t="shared" si="8"/>
        <v>0</v>
      </c>
      <c r="M87" s="79">
        <f t="shared" si="9"/>
        <v>2.55</v>
      </c>
    </row>
    <row r="88" spans="1:13" s="2" customFormat="1" ht="15">
      <c r="A88" s="352"/>
      <c r="B88" s="353"/>
      <c r="C88" s="353"/>
      <c r="D88" s="353"/>
      <c r="E88" s="353"/>
      <c r="F88" s="354"/>
      <c r="G88" s="57"/>
      <c r="H88" s="41"/>
      <c r="I88" s="42"/>
      <c r="J88" s="42"/>
      <c r="K88" s="42"/>
      <c r="L88" s="42">
        <f t="shared" si="8"/>
        <v>0</v>
      </c>
      <c r="M88" s="79">
        <f t="shared" si="9"/>
        <v>0</v>
      </c>
    </row>
    <row r="89" spans="1:13" s="2" customFormat="1" ht="15">
      <c r="A89" s="47"/>
      <c r="B89" s="34"/>
      <c r="C89" s="43">
        <v>8</v>
      </c>
      <c r="D89" s="44" t="s">
        <v>87</v>
      </c>
      <c r="E89" s="34"/>
      <c r="F89" s="34"/>
      <c r="G89" s="45"/>
      <c r="H89" s="41"/>
      <c r="I89" s="46"/>
      <c r="J89" s="46"/>
      <c r="K89" s="42"/>
      <c r="L89" s="42">
        <f t="shared" si="8"/>
        <v>0</v>
      </c>
      <c r="M89" s="79">
        <f t="shared" si="9"/>
        <v>0</v>
      </c>
    </row>
    <row r="90" spans="1:13" s="2" customFormat="1" ht="15">
      <c r="A90" s="34"/>
      <c r="B90" s="34"/>
      <c r="C90" s="37"/>
      <c r="D90" s="44" t="s">
        <v>88</v>
      </c>
      <c r="E90" s="34"/>
      <c r="F90" s="34"/>
      <c r="G90" s="45"/>
      <c r="H90" s="41"/>
      <c r="I90" s="46"/>
      <c r="J90" s="46"/>
      <c r="K90" s="42"/>
      <c r="L90" s="42">
        <f t="shared" si="8"/>
        <v>0</v>
      </c>
      <c r="M90" s="79">
        <f t="shared" si="9"/>
        <v>0</v>
      </c>
    </row>
    <row r="91" spans="1:13" s="2" customFormat="1" ht="48">
      <c r="A91" s="33" t="s">
        <v>5</v>
      </c>
      <c r="B91" s="33" t="s">
        <v>89</v>
      </c>
      <c r="C91" s="33" t="s">
        <v>369</v>
      </c>
      <c r="D91" s="40" t="s">
        <v>270</v>
      </c>
      <c r="E91" s="33" t="s">
        <v>11</v>
      </c>
      <c r="F91" s="33" t="s">
        <v>169</v>
      </c>
      <c r="G91" s="41"/>
      <c r="H91" s="41">
        <f>G91+'3ª Medição'!H91</f>
        <v>0</v>
      </c>
      <c r="I91" s="42">
        <v>267.03</v>
      </c>
      <c r="J91" s="42">
        <f>ROUND(I91*1.3,2)</f>
        <v>347.14</v>
      </c>
      <c r="K91" s="42">
        <f t="shared" si="7"/>
        <v>0</v>
      </c>
      <c r="L91" s="42">
        <f t="shared" si="8"/>
        <v>0</v>
      </c>
      <c r="M91" s="79">
        <f t="shared" si="9"/>
        <v>7</v>
      </c>
    </row>
    <row r="92" spans="1:13" s="2" customFormat="1" ht="48">
      <c r="A92" s="33" t="s">
        <v>5</v>
      </c>
      <c r="B92" s="33" t="s">
        <v>90</v>
      </c>
      <c r="C92" s="33" t="s">
        <v>370</v>
      </c>
      <c r="D92" s="40" t="s">
        <v>504</v>
      </c>
      <c r="E92" s="33" t="s">
        <v>11</v>
      </c>
      <c r="F92" s="33" t="s">
        <v>271</v>
      </c>
      <c r="G92" s="41"/>
      <c r="H92" s="41">
        <f>G92+'3ª Medição'!H92</f>
        <v>0</v>
      </c>
      <c r="I92" s="42">
        <v>296.43</v>
      </c>
      <c r="J92" s="42">
        <f aca="true" t="shared" si="10" ref="J92:J106">ROUND(I92*1.3,2)</f>
        <v>385.36</v>
      </c>
      <c r="K92" s="42">
        <f t="shared" si="7"/>
        <v>0</v>
      </c>
      <c r="L92" s="42">
        <f t="shared" si="8"/>
        <v>0</v>
      </c>
      <c r="M92" s="79">
        <f t="shared" si="9"/>
        <v>15</v>
      </c>
    </row>
    <row r="93" spans="1:13" s="4" customFormat="1" ht="48">
      <c r="A93" s="33" t="s">
        <v>460</v>
      </c>
      <c r="B93" s="33" t="s">
        <v>469</v>
      </c>
      <c r="C93" s="33" t="s">
        <v>371</v>
      </c>
      <c r="D93" s="40" t="s">
        <v>505</v>
      </c>
      <c r="E93" s="33" t="s">
        <v>11</v>
      </c>
      <c r="F93" s="33" t="s">
        <v>12</v>
      </c>
      <c r="G93" s="41"/>
      <c r="H93" s="41">
        <f>G93+'3ª Medição'!H93</f>
        <v>0</v>
      </c>
      <c r="I93" s="42">
        <v>325.83</v>
      </c>
      <c r="J93" s="42">
        <f t="shared" si="10"/>
        <v>423.58</v>
      </c>
      <c r="K93" s="42">
        <f t="shared" si="7"/>
        <v>0</v>
      </c>
      <c r="L93" s="42">
        <f t="shared" si="8"/>
        <v>0</v>
      </c>
      <c r="M93" s="79">
        <f t="shared" si="9"/>
        <v>1</v>
      </c>
    </row>
    <row r="94" spans="1:13" s="2" customFormat="1" ht="36">
      <c r="A94" s="33" t="s">
        <v>5</v>
      </c>
      <c r="B94" s="33" t="s">
        <v>91</v>
      </c>
      <c r="C94" s="33" t="s">
        <v>372</v>
      </c>
      <c r="D94" s="40" t="s">
        <v>272</v>
      </c>
      <c r="E94" s="33" t="s">
        <v>11</v>
      </c>
      <c r="F94" s="33"/>
      <c r="G94" s="41"/>
      <c r="H94" s="41">
        <f>G94+'3ª Medição'!H94</f>
        <v>0</v>
      </c>
      <c r="I94" s="42">
        <v>60.02</v>
      </c>
      <c r="J94" s="42">
        <v>78.02</v>
      </c>
      <c r="K94" s="42">
        <f t="shared" si="7"/>
        <v>0</v>
      </c>
      <c r="L94" s="42">
        <f t="shared" si="8"/>
        <v>0</v>
      </c>
      <c r="M94" s="79">
        <f t="shared" si="9"/>
        <v>0</v>
      </c>
    </row>
    <row r="95" spans="1:13" s="4" customFormat="1" ht="48">
      <c r="A95" s="33" t="s">
        <v>460</v>
      </c>
      <c r="B95" s="33" t="s">
        <v>468</v>
      </c>
      <c r="C95" s="33" t="s">
        <v>373</v>
      </c>
      <c r="D95" s="40" t="s">
        <v>506</v>
      </c>
      <c r="E95" s="33" t="s">
        <v>11</v>
      </c>
      <c r="F95" s="33" t="s">
        <v>12</v>
      </c>
      <c r="G95" s="41"/>
      <c r="H95" s="41">
        <f>G95+'3ª Medição'!H95</f>
        <v>0</v>
      </c>
      <c r="I95" s="42">
        <v>316.03</v>
      </c>
      <c r="J95" s="42">
        <f t="shared" si="10"/>
        <v>410.84</v>
      </c>
      <c r="K95" s="42">
        <f t="shared" si="7"/>
        <v>0</v>
      </c>
      <c r="L95" s="42">
        <f t="shared" si="8"/>
        <v>0</v>
      </c>
      <c r="M95" s="79">
        <f t="shared" si="9"/>
        <v>1</v>
      </c>
    </row>
    <row r="96" spans="1:13" s="4" customFormat="1" ht="48">
      <c r="A96" s="33" t="s">
        <v>460</v>
      </c>
      <c r="B96" s="33" t="s">
        <v>467</v>
      </c>
      <c r="C96" s="33" t="s">
        <v>374</v>
      </c>
      <c r="D96" s="40" t="s">
        <v>507</v>
      </c>
      <c r="E96" s="33" t="s">
        <v>11</v>
      </c>
      <c r="F96" s="33" t="s">
        <v>118</v>
      </c>
      <c r="G96" s="41"/>
      <c r="H96" s="41">
        <f>G96+'3ª Medição'!H96</f>
        <v>0</v>
      </c>
      <c r="I96" s="42">
        <v>345.43</v>
      </c>
      <c r="J96" s="42">
        <f t="shared" si="10"/>
        <v>449.06</v>
      </c>
      <c r="K96" s="42">
        <f t="shared" si="7"/>
        <v>0</v>
      </c>
      <c r="L96" s="42">
        <f t="shared" si="8"/>
        <v>0</v>
      </c>
      <c r="M96" s="79">
        <f t="shared" si="9"/>
        <v>2</v>
      </c>
    </row>
    <row r="97" spans="1:13" s="4" customFormat="1" ht="48">
      <c r="A97" s="33" t="s">
        <v>460</v>
      </c>
      <c r="B97" s="33" t="s">
        <v>470</v>
      </c>
      <c r="C97" s="33" t="s">
        <v>375</v>
      </c>
      <c r="D97" s="40" t="s">
        <v>508</v>
      </c>
      <c r="E97" s="33" t="s">
        <v>11</v>
      </c>
      <c r="F97" s="33" t="s">
        <v>12</v>
      </c>
      <c r="G97" s="41"/>
      <c r="H97" s="41">
        <f>G97+'3ª Medição'!H97</f>
        <v>0</v>
      </c>
      <c r="I97" s="42">
        <v>394.43</v>
      </c>
      <c r="J97" s="42">
        <f t="shared" si="10"/>
        <v>512.76</v>
      </c>
      <c r="K97" s="42">
        <f t="shared" si="7"/>
        <v>0</v>
      </c>
      <c r="L97" s="42">
        <f t="shared" si="8"/>
        <v>0</v>
      </c>
      <c r="M97" s="79">
        <f t="shared" si="9"/>
        <v>1</v>
      </c>
    </row>
    <row r="98" spans="1:13" s="2" customFormat="1" ht="48">
      <c r="A98" s="33" t="s">
        <v>5</v>
      </c>
      <c r="B98" s="33" t="s">
        <v>92</v>
      </c>
      <c r="C98" s="33" t="s">
        <v>376</v>
      </c>
      <c r="D98" s="40" t="s">
        <v>273</v>
      </c>
      <c r="E98" s="33" t="s">
        <v>29</v>
      </c>
      <c r="F98" s="33" t="s">
        <v>274</v>
      </c>
      <c r="G98" s="41"/>
      <c r="H98" s="41">
        <f>G98+'3ª Medição'!H98</f>
        <v>0</v>
      </c>
      <c r="I98" s="42">
        <v>14.82</v>
      </c>
      <c r="J98" s="42">
        <v>19.26</v>
      </c>
      <c r="K98" s="42">
        <f t="shared" si="7"/>
        <v>0</v>
      </c>
      <c r="L98" s="42">
        <f t="shared" si="8"/>
        <v>0</v>
      </c>
      <c r="M98" s="79">
        <f t="shared" si="9"/>
        <v>150.57</v>
      </c>
    </row>
    <row r="99" spans="1:13" s="2" customFormat="1" ht="15">
      <c r="A99" s="33"/>
      <c r="B99" s="33"/>
      <c r="C99" s="33"/>
      <c r="D99" s="48" t="s">
        <v>93</v>
      </c>
      <c r="E99" s="33"/>
      <c r="F99" s="33"/>
      <c r="G99" s="41"/>
      <c r="H99" s="41">
        <f>G99+'3ª Medição'!H99</f>
        <v>0</v>
      </c>
      <c r="I99" s="42"/>
      <c r="J99" s="42">
        <f t="shared" si="10"/>
        <v>0</v>
      </c>
      <c r="K99" s="42">
        <f t="shared" si="7"/>
        <v>0</v>
      </c>
      <c r="L99" s="42">
        <f t="shared" si="8"/>
        <v>0</v>
      </c>
      <c r="M99" s="79">
        <f t="shared" si="9"/>
        <v>0</v>
      </c>
    </row>
    <row r="100" spans="1:13" s="2" customFormat="1" ht="24">
      <c r="A100" s="33" t="s">
        <v>5</v>
      </c>
      <c r="B100" s="33" t="s">
        <v>94</v>
      </c>
      <c r="C100" s="33" t="s">
        <v>377</v>
      </c>
      <c r="D100" s="40" t="s">
        <v>95</v>
      </c>
      <c r="E100" s="33" t="s">
        <v>29</v>
      </c>
      <c r="F100" s="33" t="s">
        <v>96</v>
      </c>
      <c r="G100" s="41"/>
      <c r="H100" s="41">
        <f>G100+'3ª Medição'!H100</f>
        <v>0</v>
      </c>
      <c r="I100" s="42">
        <v>412.39</v>
      </c>
      <c r="J100" s="42">
        <f t="shared" si="10"/>
        <v>536.11</v>
      </c>
      <c r="K100" s="42">
        <f t="shared" si="7"/>
        <v>0</v>
      </c>
      <c r="L100" s="42">
        <f t="shared" si="8"/>
        <v>0</v>
      </c>
      <c r="M100" s="79">
        <f t="shared" si="9"/>
        <v>41.2</v>
      </c>
    </row>
    <row r="101" spans="1:13" s="4" customFormat="1" ht="24">
      <c r="A101" s="33" t="s">
        <v>460</v>
      </c>
      <c r="B101" s="33" t="s">
        <v>471</v>
      </c>
      <c r="C101" s="33" t="s">
        <v>378</v>
      </c>
      <c r="D101" s="40" t="s">
        <v>97</v>
      </c>
      <c r="E101" s="33" t="s">
        <v>29</v>
      </c>
      <c r="F101" s="33" t="s">
        <v>98</v>
      </c>
      <c r="G101" s="41"/>
      <c r="H101" s="41">
        <f>G101+'3ª Medição'!H101</f>
        <v>0</v>
      </c>
      <c r="I101" s="42">
        <v>392.79</v>
      </c>
      <c r="J101" s="42">
        <f t="shared" si="10"/>
        <v>510.63</v>
      </c>
      <c r="K101" s="42">
        <f t="shared" si="7"/>
        <v>0</v>
      </c>
      <c r="L101" s="42">
        <f t="shared" si="8"/>
        <v>0</v>
      </c>
      <c r="M101" s="79">
        <f t="shared" si="9"/>
        <v>0.8</v>
      </c>
    </row>
    <row r="102" spans="1:13" s="2" customFormat="1" ht="24">
      <c r="A102" s="33" t="s">
        <v>5</v>
      </c>
      <c r="B102" s="33" t="s">
        <v>99</v>
      </c>
      <c r="C102" s="33" t="s">
        <v>379</v>
      </c>
      <c r="D102" s="40" t="s">
        <v>100</v>
      </c>
      <c r="E102" s="33" t="s">
        <v>29</v>
      </c>
      <c r="F102" s="33" t="s">
        <v>101</v>
      </c>
      <c r="G102" s="41"/>
      <c r="H102" s="41">
        <f>G102+'3ª Medição'!H102</f>
        <v>0</v>
      </c>
      <c r="I102" s="42">
        <v>412.39</v>
      </c>
      <c r="J102" s="42">
        <f t="shared" si="10"/>
        <v>536.11</v>
      </c>
      <c r="K102" s="42">
        <f t="shared" si="7"/>
        <v>0</v>
      </c>
      <c r="L102" s="42">
        <f t="shared" si="8"/>
        <v>0</v>
      </c>
      <c r="M102" s="79">
        <f t="shared" si="9"/>
        <v>15.57</v>
      </c>
    </row>
    <row r="103" spans="1:13" s="4" customFormat="1" ht="15">
      <c r="A103" s="33"/>
      <c r="B103" s="33"/>
      <c r="C103" s="33" t="s">
        <v>380</v>
      </c>
      <c r="D103" s="48" t="s">
        <v>102</v>
      </c>
      <c r="E103" s="33"/>
      <c r="F103" s="33"/>
      <c r="G103" s="41"/>
      <c r="H103" s="41">
        <f>G103+'3ª Medição'!H103</f>
        <v>0</v>
      </c>
      <c r="I103" s="42"/>
      <c r="J103" s="42"/>
      <c r="K103" s="42"/>
      <c r="L103" s="42">
        <f t="shared" si="8"/>
        <v>0</v>
      </c>
      <c r="M103" s="79">
        <f t="shared" si="9"/>
        <v>0</v>
      </c>
    </row>
    <row r="104" spans="1:13" s="3" customFormat="1" ht="24">
      <c r="A104" s="33" t="s">
        <v>31</v>
      </c>
      <c r="B104" s="33">
        <v>263</v>
      </c>
      <c r="C104" s="33" t="s">
        <v>381</v>
      </c>
      <c r="D104" s="40" t="s">
        <v>103</v>
      </c>
      <c r="E104" s="33" t="s">
        <v>29</v>
      </c>
      <c r="F104" s="33" t="s">
        <v>104</v>
      </c>
      <c r="G104" s="41"/>
      <c r="H104" s="41">
        <f>G104+'3ª Medição'!H104</f>
        <v>0</v>
      </c>
      <c r="I104" s="42">
        <v>216.39</v>
      </c>
      <c r="J104" s="42">
        <f t="shared" si="10"/>
        <v>281.31</v>
      </c>
      <c r="K104" s="42">
        <f t="shared" si="7"/>
        <v>0</v>
      </c>
      <c r="L104" s="42">
        <f t="shared" si="8"/>
        <v>0</v>
      </c>
      <c r="M104" s="79">
        <f t="shared" si="9"/>
        <v>17.43</v>
      </c>
    </row>
    <row r="105" spans="1:13" s="2" customFormat="1" ht="24">
      <c r="A105" s="33" t="s">
        <v>5</v>
      </c>
      <c r="B105" s="33">
        <v>72116</v>
      </c>
      <c r="C105" s="33" t="s">
        <v>382</v>
      </c>
      <c r="D105" s="40" t="s">
        <v>105</v>
      </c>
      <c r="E105" s="33" t="s">
        <v>29</v>
      </c>
      <c r="F105" s="33" t="s">
        <v>96</v>
      </c>
      <c r="G105" s="41"/>
      <c r="H105" s="41">
        <f>G105+'3ª Medição'!H105</f>
        <v>0</v>
      </c>
      <c r="I105" s="42">
        <v>39.4</v>
      </c>
      <c r="J105" s="42">
        <f t="shared" si="10"/>
        <v>51.22</v>
      </c>
      <c r="K105" s="42">
        <f t="shared" si="7"/>
        <v>0</v>
      </c>
      <c r="L105" s="42">
        <f t="shared" si="8"/>
        <v>0</v>
      </c>
      <c r="M105" s="79">
        <f t="shared" si="9"/>
        <v>41.2</v>
      </c>
    </row>
    <row r="106" spans="1:13" s="4" customFormat="1" ht="27" customHeight="1">
      <c r="A106" s="33" t="s">
        <v>460</v>
      </c>
      <c r="B106" s="33" t="s">
        <v>472</v>
      </c>
      <c r="C106" s="33" t="s">
        <v>383</v>
      </c>
      <c r="D106" s="40" t="s">
        <v>106</v>
      </c>
      <c r="E106" s="33" t="s">
        <v>29</v>
      </c>
      <c r="F106" s="33" t="s">
        <v>107</v>
      </c>
      <c r="G106" s="41"/>
      <c r="H106" s="41">
        <f>G106+'3ª Medição'!H106</f>
        <v>0</v>
      </c>
      <c r="I106" s="42">
        <v>122.7</v>
      </c>
      <c r="J106" s="42">
        <f t="shared" si="10"/>
        <v>159.51</v>
      </c>
      <c r="K106" s="42">
        <f t="shared" si="7"/>
        <v>0</v>
      </c>
      <c r="L106" s="42">
        <f t="shared" si="8"/>
        <v>0</v>
      </c>
      <c r="M106" s="79">
        <f t="shared" si="9"/>
        <v>3.64</v>
      </c>
    </row>
    <row r="107" spans="1:13" s="4" customFormat="1" ht="15">
      <c r="A107" s="33"/>
      <c r="B107" s="33"/>
      <c r="C107" s="33"/>
      <c r="D107" s="40"/>
      <c r="E107" s="33"/>
      <c r="F107" s="33"/>
      <c r="G107" s="41"/>
      <c r="H107" s="41"/>
      <c r="I107" s="42"/>
      <c r="J107" s="42"/>
      <c r="K107" s="42"/>
      <c r="L107" s="42">
        <f t="shared" si="8"/>
        <v>0</v>
      </c>
      <c r="M107" s="79">
        <f t="shared" si="9"/>
        <v>0</v>
      </c>
    </row>
    <row r="108" spans="1:13" s="2" customFormat="1" ht="15">
      <c r="A108" s="37"/>
      <c r="B108" s="37"/>
      <c r="C108" s="43">
        <v>9</v>
      </c>
      <c r="D108" s="44" t="s">
        <v>108</v>
      </c>
      <c r="E108" s="37"/>
      <c r="F108" s="37"/>
      <c r="G108" s="45"/>
      <c r="H108" s="41"/>
      <c r="I108" s="46"/>
      <c r="J108" s="46"/>
      <c r="K108" s="42"/>
      <c r="L108" s="42">
        <f t="shared" si="8"/>
        <v>0</v>
      </c>
      <c r="M108" s="79">
        <f t="shared" si="9"/>
        <v>0</v>
      </c>
    </row>
    <row r="109" spans="1:13" s="2" customFormat="1" ht="15">
      <c r="A109" s="360" t="s">
        <v>109</v>
      </c>
      <c r="B109" s="360"/>
      <c r="C109" s="360"/>
      <c r="D109" s="360"/>
      <c r="E109" s="360"/>
      <c r="F109" s="360"/>
      <c r="G109" s="54"/>
      <c r="H109" s="41"/>
      <c r="I109" s="42"/>
      <c r="J109" s="42"/>
      <c r="K109" s="42"/>
      <c r="L109" s="42">
        <f t="shared" si="8"/>
        <v>0</v>
      </c>
      <c r="M109" s="79">
        <f t="shared" si="9"/>
        <v>0</v>
      </c>
    </row>
    <row r="110" spans="1:13" s="4" customFormat="1" ht="24">
      <c r="A110" s="33" t="s">
        <v>460</v>
      </c>
      <c r="B110" s="33" t="s">
        <v>473</v>
      </c>
      <c r="C110" s="33" t="s">
        <v>384</v>
      </c>
      <c r="D110" s="40" t="s">
        <v>110</v>
      </c>
      <c r="E110" s="33" t="s">
        <v>111</v>
      </c>
      <c r="F110" s="33" t="s">
        <v>12</v>
      </c>
      <c r="G110" s="59"/>
      <c r="H110" s="41">
        <f>G110+'3ª Medição'!H110</f>
        <v>0</v>
      </c>
      <c r="I110" s="60">
        <v>2430.33</v>
      </c>
      <c r="J110" s="42">
        <f>ROUND(F110*1.3,2)</f>
        <v>1.3</v>
      </c>
      <c r="K110" s="42">
        <f t="shared" si="7"/>
        <v>0</v>
      </c>
      <c r="L110" s="42">
        <f t="shared" si="8"/>
        <v>0</v>
      </c>
      <c r="M110" s="79">
        <f t="shared" si="9"/>
        <v>1</v>
      </c>
    </row>
    <row r="111" spans="1:13" s="3" customFormat="1" ht="15">
      <c r="A111" s="360" t="s">
        <v>112</v>
      </c>
      <c r="B111" s="360"/>
      <c r="C111" s="360"/>
      <c r="D111" s="360"/>
      <c r="E111" s="360"/>
      <c r="F111" s="360"/>
      <c r="G111" s="54"/>
      <c r="H111" s="41">
        <f>G111+'3ª Medição'!H111</f>
        <v>0</v>
      </c>
      <c r="I111" s="42"/>
      <c r="J111" s="42"/>
      <c r="K111" s="42"/>
      <c r="L111" s="42">
        <f t="shared" si="8"/>
        <v>0</v>
      </c>
      <c r="M111" s="79">
        <f t="shared" si="9"/>
        <v>0</v>
      </c>
    </row>
    <row r="112" spans="1:13" s="4" customFormat="1" ht="180">
      <c r="A112" s="33" t="s">
        <v>5</v>
      </c>
      <c r="B112" s="33">
        <v>26322</v>
      </c>
      <c r="C112" s="33" t="s">
        <v>275</v>
      </c>
      <c r="D112" s="40" t="s">
        <v>276</v>
      </c>
      <c r="E112" s="33" t="s">
        <v>11</v>
      </c>
      <c r="F112" s="33" t="s">
        <v>277</v>
      </c>
      <c r="G112" s="41"/>
      <c r="H112" s="41">
        <f>G112+'3ª Medição'!H112</f>
        <v>0</v>
      </c>
      <c r="I112" s="42">
        <v>125.56</v>
      </c>
      <c r="J112" s="42">
        <v>163.23</v>
      </c>
      <c r="K112" s="42">
        <f t="shared" si="7"/>
        <v>0</v>
      </c>
      <c r="L112" s="42">
        <f t="shared" si="8"/>
        <v>0</v>
      </c>
      <c r="M112" s="79">
        <f t="shared" si="9"/>
        <v>48</v>
      </c>
    </row>
    <row r="113" spans="1:13" s="4" customFormat="1" ht="108">
      <c r="A113" s="33" t="s">
        <v>5</v>
      </c>
      <c r="B113" s="33">
        <v>75968</v>
      </c>
      <c r="C113" s="33" t="s">
        <v>278</v>
      </c>
      <c r="D113" s="40" t="s">
        <v>279</v>
      </c>
      <c r="E113" s="33" t="s">
        <v>11</v>
      </c>
      <c r="F113" s="33" t="s">
        <v>128</v>
      </c>
      <c r="G113" s="41"/>
      <c r="H113" s="41">
        <f>G113+'3ª Medição'!H113</f>
        <v>0</v>
      </c>
      <c r="I113" s="42">
        <v>105.96</v>
      </c>
      <c r="J113" s="42">
        <v>137.75</v>
      </c>
      <c r="K113" s="42">
        <f t="shared" si="7"/>
        <v>0</v>
      </c>
      <c r="L113" s="42">
        <f t="shared" si="8"/>
        <v>0</v>
      </c>
      <c r="M113" s="79">
        <f t="shared" si="9"/>
        <v>11</v>
      </c>
    </row>
    <row r="114" spans="1:13" s="4" customFormat="1" ht="24">
      <c r="A114" s="33" t="s">
        <v>31</v>
      </c>
      <c r="B114" s="33">
        <v>24</v>
      </c>
      <c r="C114" s="33" t="s">
        <v>385</v>
      </c>
      <c r="D114" s="40" t="s">
        <v>113</v>
      </c>
      <c r="E114" s="33" t="s">
        <v>11</v>
      </c>
      <c r="F114" s="33" t="s">
        <v>114</v>
      </c>
      <c r="G114" s="41"/>
      <c r="H114" s="41">
        <f>G114+'3ª Medição'!H114</f>
        <v>0</v>
      </c>
      <c r="I114" s="42">
        <v>53.78</v>
      </c>
      <c r="J114" s="42">
        <f>ROUND(I114*1.3,2)</f>
        <v>69.91</v>
      </c>
      <c r="K114" s="42">
        <f t="shared" si="7"/>
        <v>0</v>
      </c>
      <c r="L114" s="42">
        <f t="shared" si="8"/>
        <v>0</v>
      </c>
      <c r="M114" s="79">
        <f t="shared" si="9"/>
        <v>23</v>
      </c>
    </row>
    <row r="115" spans="1:13" s="4" customFormat="1" ht="24">
      <c r="A115" s="33" t="s">
        <v>31</v>
      </c>
      <c r="B115" s="33">
        <v>25</v>
      </c>
      <c r="C115" s="33" t="s">
        <v>386</v>
      </c>
      <c r="D115" s="40" t="s">
        <v>115</v>
      </c>
      <c r="E115" s="33" t="s">
        <v>11</v>
      </c>
      <c r="F115" s="33" t="s">
        <v>116</v>
      </c>
      <c r="G115" s="41"/>
      <c r="H115" s="41">
        <f>G115+'3ª Medição'!H115</f>
        <v>0</v>
      </c>
      <c r="I115" s="42">
        <v>62.89</v>
      </c>
      <c r="J115" s="42">
        <v>81.75</v>
      </c>
      <c r="K115" s="42">
        <f t="shared" si="7"/>
        <v>0</v>
      </c>
      <c r="L115" s="42">
        <f t="shared" si="8"/>
        <v>0</v>
      </c>
      <c r="M115" s="79">
        <f t="shared" si="9"/>
        <v>3</v>
      </c>
    </row>
    <row r="116" spans="1:13" s="4" customFormat="1" ht="24">
      <c r="A116" s="33" t="s">
        <v>460</v>
      </c>
      <c r="B116" s="33" t="s">
        <v>474</v>
      </c>
      <c r="C116" s="33" t="s">
        <v>387</v>
      </c>
      <c r="D116" s="40" t="s">
        <v>117</v>
      </c>
      <c r="E116" s="33" t="s">
        <v>11</v>
      </c>
      <c r="F116" s="33" t="s">
        <v>118</v>
      </c>
      <c r="G116" s="41"/>
      <c r="H116" s="41">
        <f>G116+'3ª Medição'!H116</f>
        <v>0</v>
      </c>
      <c r="I116" s="42">
        <v>313.1</v>
      </c>
      <c r="J116" s="42">
        <v>407.03</v>
      </c>
      <c r="K116" s="42">
        <f t="shared" si="7"/>
        <v>0</v>
      </c>
      <c r="L116" s="42">
        <f t="shared" si="8"/>
        <v>0</v>
      </c>
      <c r="M116" s="79">
        <f t="shared" si="9"/>
        <v>2</v>
      </c>
    </row>
    <row r="117" spans="1:13" s="4" customFormat="1" ht="24">
      <c r="A117" s="33" t="s">
        <v>460</v>
      </c>
      <c r="B117" s="33" t="s">
        <v>475</v>
      </c>
      <c r="C117" s="33" t="s">
        <v>388</v>
      </c>
      <c r="D117" s="40" t="s">
        <v>119</v>
      </c>
      <c r="E117" s="33" t="s">
        <v>11</v>
      </c>
      <c r="F117" s="33" t="s">
        <v>118</v>
      </c>
      <c r="G117" s="41"/>
      <c r="H117" s="41">
        <f>G117+'3ª Medição'!H117</f>
        <v>0</v>
      </c>
      <c r="I117" s="42">
        <v>42.38</v>
      </c>
      <c r="J117" s="42">
        <v>55.1</v>
      </c>
      <c r="K117" s="42">
        <f t="shared" si="7"/>
        <v>0</v>
      </c>
      <c r="L117" s="42">
        <f t="shared" si="8"/>
        <v>0</v>
      </c>
      <c r="M117" s="79">
        <f t="shared" si="9"/>
        <v>2</v>
      </c>
    </row>
    <row r="118" spans="1:13" s="4" customFormat="1" ht="24">
      <c r="A118" s="33" t="s">
        <v>460</v>
      </c>
      <c r="B118" s="33" t="s">
        <v>476</v>
      </c>
      <c r="C118" s="33" t="s">
        <v>389</v>
      </c>
      <c r="D118" s="40" t="s">
        <v>120</v>
      </c>
      <c r="E118" s="33" t="s">
        <v>121</v>
      </c>
      <c r="F118" s="33" t="s">
        <v>122</v>
      </c>
      <c r="G118" s="41"/>
      <c r="H118" s="41">
        <f>G118+'3ª Medição'!H118</f>
        <v>0</v>
      </c>
      <c r="I118" s="42">
        <v>54.57</v>
      </c>
      <c r="J118" s="42">
        <v>70.94</v>
      </c>
      <c r="K118" s="42">
        <f t="shared" si="7"/>
        <v>0</v>
      </c>
      <c r="L118" s="42">
        <f t="shared" si="8"/>
        <v>0</v>
      </c>
      <c r="M118" s="79">
        <f t="shared" si="9"/>
        <v>87</v>
      </c>
    </row>
    <row r="119" spans="1:13" s="4" customFormat="1" ht="48">
      <c r="A119" s="33" t="s">
        <v>31</v>
      </c>
      <c r="B119" s="33" t="s">
        <v>280</v>
      </c>
      <c r="C119" s="33" t="s">
        <v>281</v>
      </c>
      <c r="D119" s="40" t="s">
        <v>282</v>
      </c>
      <c r="E119" s="33" t="s">
        <v>11</v>
      </c>
      <c r="F119" s="33" t="s">
        <v>116</v>
      </c>
      <c r="G119" s="41"/>
      <c r="H119" s="41">
        <f>G119+'3ª Medição'!H119</f>
        <v>0</v>
      </c>
      <c r="I119" s="42">
        <v>7.37</v>
      </c>
      <c r="J119" s="42">
        <f aca="true" t="shared" si="11" ref="J119:J125">ROUND(I119*1.3,2)</f>
        <v>9.58</v>
      </c>
      <c r="K119" s="42">
        <f t="shared" si="7"/>
        <v>0</v>
      </c>
      <c r="L119" s="42">
        <f t="shared" si="8"/>
        <v>0</v>
      </c>
      <c r="M119" s="79">
        <f t="shared" si="9"/>
        <v>3</v>
      </c>
    </row>
    <row r="120" spans="1:13" s="4" customFormat="1" ht="24">
      <c r="A120" s="33" t="s">
        <v>31</v>
      </c>
      <c r="B120" s="33">
        <v>52</v>
      </c>
      <c r="C120" s="33" t="s">
        <v>390</v>
      </c>
      <c r="D120" s="40" t="s">
        <v>123</v>
      </c>
      <c r="E120" s="33" t="s">
        <v>11</v>
      </c>
      <c r="F120" s="33" t="s">
        <v>124</v>
      </c>
      <c r="G120" s="41"/>
      <c r="H120" s="41">
        <f>G120+'3ª Medição'!H120</f>
        <v>0</v>
      </c>
      <c r="I120" s="42">
        <v>17.33</v>
      </c>
      <c r="J120" s="42">
        <f t="shared" si="11"/>
        <v>22.53</v>
      </c>
      <c r="K120" s="42">
        <f t="shared" si="7"/>
        <v>0</v>
      </c>
      <c r="L120" s="42">
        <f t="shared" si="8"/>
        <v>0</v>
      </c>
      <c r="M120" s="79">
        <f t="shared" si="9"/>
        <v>64</v>
      </c>
    </row>
    <row r="121" spans="1:13" s="4" customFormat="1" ht="24">
      <c r="A121" s="33" t="s">
        <v>31</v>
      </c>
      <c r="B121" s="33">
        <v>51</v>
      </c>
      <c r="C121" s="33" t="s">
        <v>391</v>
      </c>
      <c r="D121" s="40" t="s">
        <v>125</v>
      </c>
      <c r="E121" s="33" t="s">
        <v>11</v>
      </c>
      <c r="F121" s="33" t="s">
        <v>126</v>
      </c>
      <c r="G121" s="41"/>
      <c r="H121" s="41">
        <f>G121+'3ª Medição'!H121</f>
        <v>0</v>
      </c>
      <c r="I121" s="42">
        <v>23.21</v>
      </c>
      <c r="J121" s="42">
        <f t="shared" si="11"/>
        <v>30.17</v>
      </c>
      <c r="K121" s="42">
        <f t="shared" si="7"/>
        <v>0</v>
      </c>
      <c r="L121" s="42">
        <f t="shared" si="8"/>
        <v>0</v>
      </c>
      <c r="M121" s="79">
        <f t="shared" si="9"/>
        <v>4</v>
      </c>
    </row>
    <row r="122" spans="1:13" s="4" customFormat="1" ht="24">
      <c r="A122" s="33" t="s">
        <v>31</v>
      </c>
      <c r="B122" s="33">
        <v>30</v>
      </c>
      <c r="C122" s="33" t="s">
        <v>392</v>
      </c>
      <c r="D122" s="40" t="s">
        <v>127</v>
      </c>
      <c r="E122" s="33" t="s">
        <v>11</v>
      </c>
      <c r="F122" s="33" t="s">
        <v>128</v>
      </c>
      <c r="G122" s="41"/>
      <c r="H122" s="41">
        <f>G122+'3ª Medição'!H122</f>
        <v>0</v>
      </c>
      <c r="I122" s="42">
        <v>0</v>
      </c>
      <c r="J122" s="42">
        <f t="shared" si="11"/>
        <v>0</v>
      </c>
      <c r="K122" s="42">
        <f t="shared" si="7"/>
        <v>0</v>
      </c>
      <c r="L122" s="42">
        <f t="shared" si="8"/>
        <v>0</v>
      </c>
      <c r="M122" s="79">
        <f t="shared" si="9"/>
        <v>11</v>
      </c>
    </row>
    <row r="123" spans="1:13" s="4" customFormat="1" ht="24">
      <c r="A123" s="33" t="s">
        <v>460</v>
      </c>
      <c r="B123" s="33" t="s">
        <v>477</v>
      </c>
      <c r="C123" s="33" t="s">
        <v>393</v>
      </c>
      <c r="D123" s="40" t="s">
        <v>129</v>
      </c>
      <c r="E123" s="33" t="s">
        <v>121</v>
      </c>
      <c r="F123" s="33">
        <v>82</v>
      </c>
      <c r="G123" s="41"/>
      <c r="H123" s="41">
        <f>G123+'3ª Medição'!H123</f>
        <v>0</v>
      </c>
      <c r="I123" s="42">
        <v>64.37</v>
      </c>
      <c r="J123" s="42">
        <f t="shared" si="11"/>
        <v>83.68</v>
      </c>
      <c r="K123" s="42">
        <f t="shared" si="7"/>
        <v>0</v>
      </c>
      <c r="L123" s="42">
        <f t="shared" si="8"/>
        <v>0</v>
      </c>
      <c r="M123" s="79">
        <f t="shared" si="9"/>
        <v>82</v>
      </c>
    </row>
    <row r="124" spans="1:13" s="4" customFormat="1" ht="24">
      <c r="A124" s="33" t="s">
        <v>5</v>
      </c>
      <c r="B124" s="33">
        <v>72331</v>
      </c>
      <c r="C124" s="33" t="s">
        <v>394</v>
      </c>
      <c r="D124" s="40" t="s">
        <v>130</v>
      </c>
      <c r="E124" s="33" t="s">
        <v>11</v>
      </c>
      <c r="F124" s="33" t="s">
        <v>131</v>
      </c>
      <c r="G124" s="41"/>
      <c r="H124" s="41">
        <f>G124+'3ª Medição'!H124</f>
        <v>0</v>
      </c>
      <c r="I124" s="42">
        <v>17.33</v>
      </c>
      <c r="J124" s="42">
        <f t="shared" si="11"/>
        <v>22.53</v>
      </c>
      <c r="K124" s="42">
        <f t="shared" si="7"/>
        <v>0</v>
      </c>
      <c r="L124" s="42">
        <f t="shared" si="8"/>
        <v>0</v>
      </c>
      <c r="M124" s="79">
        <f t="shared" si="9"/>
        <v>19</v>
      </c>
    </row>
    <row r="125" spans="1:13" s="4" customFormat="1" ht="24">
      <c r="A125" s="33" t="s">
        <v>5</v>
      </c>
      <c r="B125" s="33">
        <v>72332</v>
      </c>
      <c r="C125" s="33" t="s">
        <v>395</v>
      </c>
      <c r="D125" s="40" t="s">
        <v>132</v>
      </c>
      <c r="E125" s="33" t="s">
        <v>11</v>
      </c>
      <c r="F125" s="33" t="s">
        <v>128</v>
      </c>
      <c r="G125" s="41"/>
      <c r="H125" s="41">
        <f>G125+'3ª Medição'!H125</f>
        <v>0</v>
      </c>
      <c r="I125" s="42">
        <v>19.29</v>
      </c>
      <c r="J125" s="42">
        <f t="shared" si="11"/>
        <v>25.08</v>
      </c>
      <c r="K125" s="42">
        <f t="shared" si="7"/>
        <v>0</v>
      </c>
      <c r="L125" s="42">
        <f t="shared" si="8"/>
        <v>0</v>
      </c>
      <c r="M125" s="79">
        <f t="shared" si="9"/>
        <v>11</v>
      </c>
    </row>
    <row r="126" spans="1:13" s="4" customFormat="1" ht="24">
      <c r="A126" s="33" t="s">
        <v>460</v>
      </c>
      <c r="B126" s="33" t="s">
        <v>478</v>
      </c>
      <c r="C126" s="33" t="s">
        <v>396</v>
      </c>
      <c r="D126" s="40" t="s">
        <v>133</v>
      </c>
      <c r="E126" s="33" t="s">
        <v>11</v>
      </c>
      <c r="F126" s="33" t="s">
        <v>126</v>
      </c>
      <c r="G126" s="41"/>
      <c r="H126" s="41">
        <f>G126+'3ª Medição'!H126</f>
        <v>0</v>
      </c>
      <c r="I126" s="42">
        <v>21.25</v>
      </c>
      <c r="J126" s="42">
        <v>27.63</v>
      </c>
      <c r="K126" s="42">
        <f t="shared" si="7"/>
        <v>0</v>
      </c>
      <c r="L126" s="42">
        <f t="shared" si="8"/>
        <v>0</v>
      </c>
      <c r="M126" s="79">
        <f t="shared" si="9"/>
        <v>4</v>
      </c>
    </row>
    <row r="127" spans="1:13" s="4" customFormat="1" ht="24">
      <c r="A127" s="33" t="s">
        <v>31</v>
      </c>
      <c r="B127" s="33">
        <v>28</v>
      </c>
      <c r="C127" s="33" t="s">
        <v>397</v>
      </c>
      <c r="D127" s="40" t="s">
        <v>134</v>
      </c>
      <c r="E127" s="33" t="s">
        <v>11</v>
      </c>
      <c r="F127" s="33" t="s">
        <v>12</v>
      </c>
      <c r="G127" s="41"/>
      <c r="H127" s="41">
        <f>G127+'3ª Medição'!H127</f>
        <v>0</v>
      </c>
      <c r="I127" s="42">
        <v>25.17</v>
      </c>
      <c r="J127" s="42">
        <f>ROUND(I127*1.3,2)</f>
        <v>32.72</v>
      </c>
      <c r="K127" s="42">
        <f t="shared" si="7"/>
        <v>0</v>
      </c>
      <c r="L127" s="42">
        <f t="shared" si="8"/>
        <v>0</v>
      </c>
      <c r="M127" s="79">
        <f t="shared" si="9"/>
        <v>1</v>
      </c>
    </row>
    <row r="128" spans="1:13" s="4" customFormat="1" ht="24">
      <c r="A128" s="33" t="s">
        <v>5</v>
      </c>
      <c r="B128" s="33" t="s">
        <v>135</v>
      </c>
      <c r="C128" s="33" t="s">
        <v>398</v>
      </c>
      <c r="D128" s="40" t="s">
        <v>136</v>
      </c>
      <c r="E128" s="33" t="s">
        <v>11</v>
      </c>
      <c r="F128" s="33" t="s">
        <v>118</v>
      </c>
      <c r="G128" s="41"/>
      <c r="H128" s="41">
        <f>G128+'3ª Medição'!H128</f>
        <v>0</v>
      </c>
      <c r="I128" s="42">
        <v>19.29</v>
      </c>
      <c r="J128" s="42">
        <v>25.08</v>
      </c>
      <c r="K128" s="42">
        <f t="shared" si="7"/>
        <v>0</v>
      </c>
      <c r="L128" s="42">
        <f t="shared" si="8"/>
        <v>0</v>
      </c>
      <c r="M128" s="79">
        <f t="shared" si="9"/>
        <v>2</v>
      </c>
    </row>
    <row r="129" spans="1:13" s="4" customFormat="1" ht="24" customHeight="1">
      <c r="A129" s="33" t="s">
        <v>480</v>
      </c>
      <c r="B129" s="33" t="s">
        <v>479</v>
      </c>
      <c r="C129" s="33" t="s">
        <v>399</v>
      </c>
      <c r="D129" s="40" t="s">
        <v>137</v>
      </c>
      <c r="E129" s="33" t="s">
        <v>121</v>
      </c>
      <c r="F129" s="33" t="s">
        <v>138</v>
      </c>
      <c r="G129" s="41"/>
      <c r="H129" s="41">
        <f>G129+'3ª Medição'!H129</f>
        <v>0</v>
      </c>
      <c r="I129" s="42">
        <v>106.46</v>
      </c>
      <c r="J129" s="42">
        <v>138.4</v>
      </c>
      <c r="K129" s="42">
        <f t="shared" si="7"/>
        <v>0</v>
      </c>
      <c r="L129" s="42">
        <f t="shared" si="8"/>
        <v>0</v>
      </c>
      <c r="M129" s="79">
        <f t="shared" si="9"/>
        <v>37</v>
      </c>
    </row>
    <row r="130" spans="1:13" s="4" customFormat="1" ht="15">
      <c r="A130" s="33"/>
      <c r="B130" s="33"/>
      <c r="C130" s="33"/>
      <c r="D130" s="40" t="s">
        <v>489</v>
      </c>
      <c r="E130" s="33"/>
      <c r="F130" s="33"/>
      <c r="G130" s="41"/>
      <c r="H130" s="41"/>
      <c r="I130" s="42"/>
      <c r="J130" s="42"/>
      <c r="K130" s="42"/>
      <c r="L130" s="42">
        <f t="shared" si="8"/>
        <v>0</v>
      </c>
      <c r="M130" s="79">
        <f t="shared" si="9"/>
        <v>0</v>
      </c>
    </row>
    <row r="131" spans="1:13" s="4" customFormat="1" ht="15">
      <c r="A131" s="33"/>
      <c r="B131" s="33"/>
      <c r="C131" s="33"/>
      <c r="D131" s="48" t="s">
        <v>139</v>
      </c>
      <c r="E131" s="33"/>
      <c r="F131" s="33"/>
      <c r="G131" s="41"/>
      <c r="H131" s="41"/>
      <c r="I131" s="42"/>
      <c r="J131" s="42"/>
      <c r="K131" s="42"/>
      <c r="L131" s="42">
        <f t="shared" si="8"/>
        <v>0</v>
      </c>
      <c r="M131" s="79">
        <f t="shared" si="9"/>
        <v>0</v>
      </c>
    </row>
    <row r="132" spans="1:13" s="4" customFormat="1" ht="108">
      <c r="A132" s="33" t="s">
        <v>5</v>
      </c>
      <c r="B132" s="33" t="s">
        <v>284</v>
      </c>
      <c r="C132" s="33" t="s">
        <v>285</v>
      </c>
      <c r="D132" s="40" t="s">
        <v>286</v>
      </c>
      <c r="E132" s="33" t="s">
        <v>11</v>
      </c>
      <c r="F132" s="33" t="s">
        <v>12</v>
      </c>
      <c r="G132" s="41"/>
      <c r="H132" s="41">
        <f>G132+'3ª Medição'!H132</f>
        <v>0</v>
      </c>
      <c r="I132" s="42">
        <v>184.36</v>
      </c>
      <c r="J132" s="42">
        <v>239.67</v>
      </c>
      <c r="K132" s="42">
        <f t="shared" si="7"/>
        <v>0</v>
      </c>
      <c r="L132" s="42">
        <f t="shared" si="8"/>
        <v>0</v>
      </c>
      <c r="M132" s="79">
        <f t="shared" si="9"/>
        <v>1</v>
      </c>
    </row>
    <row r="133" spans="1:13" s="4" customFormat="1" ht="36">
      <c r="A133" s="33" t="s">
        <v>5</v>
      </c>
      <c r="B133" s="33" t="s">
        <v>140</v>
      </c>
      <c r="C133" s="33" t="s">
        <v>400</v>
      </c>
      <c r="D133" s="40" t="s">
        <v>141</v>
      </c>
      <c r="E133" s="33" t="s">
        <v>11</v>
      </c>
      <c r="F133" s="33" t="s">
        <v>12</v>
      </c>
      <c r="G133" s="41"/>
      <c r="H133" s="41">
        <f>G133+'3ª Medição'!H133</f>
        <v>0</v>
      </c>
      <c r="I133" s="42">
        <v>112.58</v>
      </c>
      <c r="J133" s="42">
        <v>146.35</v>
      </c>
      <c r="K133" s="42">
        <f t="shared" si="7"/>
        <v>0</v>
      </c>
      <c r="L133" s="42">
        <f t="shared" si="8"/>
        <v>0</v>
      </c>
      <c r="M133" s="79">
        <f t="shared" si="9"/>
        <v>1</v>
      </c>
    </row>
    <row r="134" spans="1:13" s="4" customFormat="1" ht="36">
      <c r="A134" s="33" t="s">
        <v>5</v>
      </c>
      <c r="B134" s="33" t="s">
        <v>142</v>
      </c>
      <c r="C134" s="33" t="s">
        <v>401</v>
      </c>
      <c r="D134" s="40" t="s">
        <v>143</v>
      </c>
      <c r="E134" s="33" t="s">
        <v>11</v>
      </c>
      <c r="F134" s="33" t="s">
        <v>12</v>
      </c>
      <c r="G134" s="41"/>
      <c r="H134" s="41">
        <f>G134+'3ª Medição'!H134</f>
        <v>0</v>
      </c>
      <c r="I134" s="42">
        <v>102.78</v>
      </c>
      <c r="J134" s="42">
        <v>133.61</v>
      </c>
      <c r="K134" s="42">
        <f t="shared" si="7"/>
        <v>0</v>
      </c>
      <c r="L134" s="42">
        <f t="shared" si="8"/>
        <v>0</v>
      </c>
      <c r="M134" s="79">
        <f t="shared" si="9"/>
        <v>1</v>
      </c>
    </row>
    <row r="135" spans="1:13" s="4" customFormat="1" ht="36">
      <c r="A135" s="33" t="s">
        <v>460</v>
      </c>
      <c r="B135" s="33" t="s">
        <v>481</v>
      </c>
      <c r="C135" s="33" t="s">
        <v>402</v>
      </c>
      <c r="D135" s="40" t="s">
        <v>482</v>
      </c>
      <c r="E135" s="33" t="s">
        <v>11</v>
      </c>
      <c r="F135" s="33" t="s">
        <v>12</v>
      </c>
      <c r="G135" s="41"/>
      <c r="H135" s="41">
        <f>G135+'3ª Medição'!H135</f>
        <v>0</v>
      </c>
      <c r="I135" s="42">
        <v>104.12</v>
      </c>
      <c r="J135" s="42">
        <v>135.35</v>
      </c>
      <c r="K135" s="42">
        <f t="shared" si="7"/>
        <v>0</v>
      </c>
      <c r="L135" s="42">
        <f t="shared" si="8"/>
        <v>0</v>
      </c>
      <c r="M135" s="79">
        <f t="shared" si="9"/>
        <v>1</v>
      </c>
    </row>
    <row r="136" spans="1:13" s="4" customFormat="1" ht="15">
      <c r="A136" s="33"/>
      <c r="B136" s="33"/>
      <c r="C136" s="33"/>
      <c r="D136" s="40" t="s">
        <v>489</v>
      </c>
      <c r="E136" s="33"/>
      <c r="F136" s="33"/>
      <c r="G136" s="41"/>
      <c r="H136" s="41"/>
      <c r="I136" s="42"/>
      <c r="J136" s="42"/>
      <c r="K136" s="42"/>
      <c r="L136" s="42">
        <f t="shared" si="8"/>
        <v>0</v>
      </c>
      <c r="M136" s="79">
        <f t="shared" si="9"/>
        <v>0</v>
      </c>
    </row>
    <row r="137" spans="1:13" s="2" customFormat="1" ht="15">
      <c r="A137" s="360" t="s">
        <v>144</v>
      </c>
      <c r="B137" s="360"/>
      <c r="C137" s="360"/>
      <c r="D137" s="360"/>
      <c r="E137" s="360"/>
      <c r="F137" s="33"/>
      <c r="G137" s="41"/>
      <c r="H137" s="41"/>
      <c r="I137" s="42"/>
      <c r="J137" s="42"/>
      <c r="K137" s="42"/>
      <c r="L137" s="42">
        <f t="shared" si="8"/>
        <v>0</v>
      </c>
      <c r="M137" s="79">
        <f t="shared" si="9"/>
        <v>0</v>
      </c>
    </row>
    <row r="138" spans="1:13" s="2" customFormat="1" ht="108">
      <c r="A138" s="33" t="s">
        <v>5</v>
      </c>
      <c r="B138" s="33" t="s">
        <v>284</v>
      </c>
      <c r="C138" s="33" t="s">
        <v>287</v>
      </c>
      <c r="D138" s="40" t="s">
        <v>286</v>
      </c>
      <c r="E138" s="33" t="s">
        <v>11</v>
      </c>
      <c r="F138" s="33" t="s">
        <v>118</v>
      </c>
      <c r="G138" s="41"/>
      <c r="H138" s="41">
        <f>G138+'3ª Medição'!H138</f>
        <v>0</v>
      </c>
      <c r="I138" s="42">
        <v>184.36</v>
      </c>
      <c r="J138" s="42">
        <v>239.67</v>
      </c>
      <c r="K138" s="42">
        <f t="shared" si="7"/>
        <v>0</v>
      </c>
      <c r="L138" s="42">
        <f t="shared" si="8"/>
        <v>0</v>
      </c>
      <c r="M138" s="79">
        <f t="shared" si="9"/>
        <v>2</v>
      </c>
    </row>
    <row r="139" spans="1:13" s="4" customFormat="1" ht="24">
      <c r="A139" s="33" t="s">
        <v>31</v>
      </c>
      <c r="B139" s="33">
        <v>20</v>
      </c>
      <c r="C139" s="33" t="s">
        <v>403</v>
      </c>
      <c r="D139" s="40" t="s">
        <v>145</v>
      </c>
      <c r="E139" s="33" t="s">
        <v>11</v>
      </c>
      <c r="F139" s="33" t="s">
        <v>118</v>
      </c>
      <c r="G139" s="41"/>
      <c r="H139" s="41">
        <f>G139+'3ª Medição'!H139</f>
        <v>0</v>
      </c>
      <c r="I139" s="42">
        <v>29.09</v>
      </c>
      <c r="J139" s="42">
        <v>37.82</v>
      </c>
      <c r="K139" s="42">
        <f t="shared" si="7"/>
        <v>0</v>
      </c>
      <c r="L139" s="42">
        <f t="shared" si="8"/>
        <v>0</v>
      </c>
      <c r="M139" s="79">
        <f t="shared" si="9"/>
        <v>2</v>
      </c>
    </row>
    <row r="140" spans="1:13" s="4" customFormat="1" ht="36">
      <c r="A140" s="33" t="s">
        <v>460</v>
      </c>
      <c r="B140" s="33" t="s">
        <v>481</v>
      </c>
      <c r="C140" s="33" t="s">
        <v>404</v>
      </c>
      <c r="D140" s="40" t="s">
        <v>482</v>
      </c>
      <c r="E140" s="33" t="s">
        <v>11</v>
      </c>
      <c r="F140" s="33" t="s">
        <v>116</v>
      </c>
      <c r="G140" s="41"/>
      <c r="H140" s="41">
        <f>G140+'3ª Medição'!H140</f>
        <v>0</v>
      </c>
      <c r="I140" s="42">
        <v>104.12</v>
      </c>
      <c r="J140" s="42">
        <v>135.35</v>
      </c>
      <c r="K140" s="42">
        <f t="shared" si="7"/>
        <v>0</v>
      </c>
      <c r="L140" s="42">
        <f t="shared" si="8"/>
        <v>0</v>
      </c>
      <c r="M140" s="79">
        <f t="shared" si="9"/>
        <v>3</v>
      </c>
    </row>
    <row r="141" spans="1:13" s="2" customFormat="1" ht="36">
      <c r="A141" s="33" t="s">
        <v>5</v>
      </c>
      <c r="B141" s="33" t="s">
        <v>142</v>
      </c>
      <c r="C141" s="33" t="s">
        <v>405</v>
      </c>
      <c r="D141" s="40" t="s">
        <v>146</v>
      </c>
      <c r="E141" s="33" t="s">
        <v>11</v>
      </c>
      <c r="F141" s="33" t="s">
        <v>118</v>
      </c>
      <c r="G141" s="41"/>
      <c r="H141" s="41">
        <f>G141+'3ª Medição'!H141</f>
        <v>0</v>
      </c>
      <c r="I141" s="42">
        <v>63.58</v>
      </c>
      <c r="J141" s="42">
        <v>82.65</v>
      </c>
      <c r="K141" s="42">
        <f t="shared" si="7"/>
        <v>0</v>
      </c>
      <c r="L141" s="42">
        <f t="shared" si="8"/>
        <v>0</v>
      </c>
      <c r="M141" s="79">
        <f t="shared" si="9"/>
        <v>2</v>
      </c>
    </row>
    <row r="142" spans="1:13" s="2" customFormat="1" ht="36">
      <c r="A142" s="33" t="s">
        <v>5</v>
      </c>
      <c r="B142" s="33" t="s">
        <v>147</v>
      </c>
      <c r="C142" s="33" t="s">
        <v>406</v>
      </c>
      <c r="D142" s="40" t="s">
        <v>148</v>
      </c>
      <c r="E142" s="33" t="s">
        <v>11</v>
      </c>
      <c r="F142" s="33" t="s">
        <v>149</v>
      </c>
      <c r="G142" s="41"/>
      <c r="H142" s="41">
        <f>G142+'3ª Medição'!H142</f>
        <v>0</v>
      </c>
      <c r="I142" s="42">
        <v>19.48</v>
      </c>
      <c r="J142" s="42">
        <v>25.32</v>
      </c>
      <c r="K142" s="42">
        <f t="shared" si="7"/>
        <v>0</v>
      </c>
      <c r="L142" s="42">
        <f t="shared" si="8"/>
        <v>0</v>
      </c>
      <c r="M142" s="79">
        <f t="shared" si="9"/>
        <v>10</v>
      </c>
    </row>
    <row r="143" spans="1:13" s="2" customFormat="1" ht="36">
      <c r="A143" s="33" t="s">
        <v>5</v>
      </c>
      <c r="B143" s="33" t="s">
        <v>150</v>
      </c>
      <c r="C143" s="33" t="s">
        <v>407</v>
      </c>
      <c r="D143" s="40" t="s">
        <v>151</v>
      </c>
      <c r="E143" s="33" t="s">
        <v>11</v>
      </c>
      <c r="F143" s="33" t="s">
        <v>149</v>
      </c>
      <c r="G143" s="41"/>
      <c r="H143" s="41">
        <f>G143+'3ª Medição'!H143</f>
        <v>0</v>
      </c>
      <c r="I143" s="42">
        <v>22.42</v>
      </c>
      <c r="J143" s="42">
        <v>29.14</v>
      </c>
      <c r="K143" s="42">
        <f t="shared" si="7"/>
        <v>0</v>
      </c>
      <c r="L143" s="42">
        <f t="shared" si="8"/>
        <v>0</v>
      </c>
      <c r="M143" s="79">
        <f t="shared" si="9"/>
        <v>10</v>
      </c>
    </row>
    <row r="144" spans="1:13" s="2" customFormat="1" ht="24">
      <c r="A144" s="33" t="s">
        <v>5</v>
      </c>
      <c r="B144" s="33" t="s">
        <v>152</v>
      </c>
      <c r="C144" s="33" t="s">
        <v>408</v>
      </c>
      <c r="D144" s="40" t="s">
        <v>153</v>
      </c>
      <c r="E144" s="33" t="s">
        <v>11</v>
      </c>
      <c r="F144" s="33" t="s">
        <v>154</v>
      </c>
      <c r="G144" s="41"/>
      <c r="H144" s="41">
        <f>G144+'3ª Medição'!H144</f>
        <v>0</v>
      </c>
      <c r="I144" s="42">
        <v>39.93</v>
      </c>
      <c r="J144" s="42">
        <v>46.98</v>
      </c>
      <c r="K144" s="42">
        <f aca="true" t="shared" si="12" ref="K144:K207">J144*G144</f>
        <v>0</v>
      </c>
      <c r="L144" s="42">
        <f aca="true" t="shared" si="13" ref="L144:L207">H144*J144</f>
        <v>0</v>
      </c>
      <c r="M144" s="79">
        <f aca="true" t="shared" si="14" ref="M144:M207">F144-H144</f>
        <v>5</v>
      </c>
    </row>
    <row r="145" spans="1:13" s="2" customFormat="1" ht="15">
      <c r="A145" s="33"/>
      <c r="B145" s="33"/>
      <c r="C145" s="33"/>
      <c r="D145" s="40"/>
      <c r="E145" s="33"/>
      <c r="F145" s="33"/>
      <c r="G145" s="41"/>
      <c r="H145" s="41"/>
      <c r="I145" s="42"/>
      <c r="J145" s="42"/>
      <c r="K145" s="42"/>
      <c r="L145" s="42">
        <f t="shared" si="13"/>
        <v>0</v>
      </c>
      <c r="M145" s="79">
        <f t="shared" si="14"/>
        <v>0</v>
      </c>
    </row>
    <row r="146" spans="1:13" s="2" customFormat="1" ht="30" customHeight="1">
      <c r="A146" s="33"/>
      <c r="B146" s="33"/>
      <c r="C146" s="33"/>
      <c r="D146" s="48" t="s">
        <v>155</v>
      </c>
      <c r="E146" s="33"/>
      <c r="F146" s="33"/>
      <c r="G146" s="41"/>
      <c r="H146" s="41"/>
      <c r="I146" s="42"/>
      <c r="J146" s="42"/>
      <c r="K146" s="42"/>
      <c r="L146" s="42">
        <f t="shared" si="13"/>
        <v>0</v>
      </c>
      <c r="M146" s="79">
        <f t="shared" si="14"/>
        <v>0</v>
      </c>
    </row>
    <row r="147" spans="1:13" s="4" customFormat="1" ht="24">
      <c r="A147" s="33" t="s">
        <v>460</v>
      </c>
      <c r="B147" s="33" t="s">
        <v>484</v>
      </c>
      <c r="C147" s="33" t="s">
        <v>409</v>
      </c>
      <c r="D147" s="40" t="s">
        <v>156</v>
      </c>
      <c r="E147" s="33" t="s">
        <v>11</v>
      </c>
      <c r="F147" s="33" t="s">
        <v>157</v>
      </c>
      <c r="G147" s="41"/>
      <c r="H147" s="41">
        <f>G147+'3ª Medição'!H147</f>
        <v>0</v>
      </c>
      <c r="I147" s="42">
        <v>59.31</v>
      </c>
      <c r="J147" s="42">
        <v>77.1</v>
      </c>
      <c r="K147" s="42">
        <f t="shared" si="12"/>
        <v>0</v>
      </c>
      <c r="L147" s="42">
        <f t="shared" si="13"/>
        <v>0</v>
      </c>
      <c r="M147" s="79">
        <f t="shared" si="14"/>
        <v>12</v>
      </c>
    </row>
    <row r="148" spans="1:13" s="4" customFormat="1" ht="36">
      <c r="A148" s="33" t="s">
        <v>460</v>
      </c>
      <c r="B148" s="33" t="s">
        <v>483</v>
      </c>
      <c r="C148" s="33" t="s">
        <v>410</v>
      </c>
      <c r="D148" s="40" t="s">
        <v>158</v>
      </c>
      <c r="E148" s="33" t="s">
        <v>121</v>
      </c>
      <c r="F148" s="33" t="s">
        <v>157</v>
      </c>
      <c r="G148" s="41"/>
      <c r="H148" s="41">
        <f>G148+'3ª Medição'!H148</f>
        <v>0</v>
      </c>
      <c r="I148" s="42">
        <v>64.37</v>
      </c>
      <c r="J148" s="42">
        <v>83.68</v>
      </c>
      <c r="K148" s="42">
        <f t="shared" si="12"/>
        <v>0</v>
      </c>
      <c r="L148" s="42">
        <f t="shared" si="13"/>
        <v>0</v>
      </c>
      <c r="M148" s="79">
        <f t="shared" si="14"/>
        <v>12</v>
      </c>
    </row>
    <row r="149" spans="1:13" s="4" customFormat="1" ht="36">
      <c r="A149" s="33" t="s">
        <v>460</v>
      </c>
      <c r="B149" s="33" t="s">
        <v>486</v>
      </c>
      <c r="C149" s="33" t="s">
        <v>288</v>
      </c>
      <c r="D149" s="40" t="s">
        <v>289</v>
      </c>
      <c r="E149" s="33" t="s">
        <v>121</v>
      </c>
      <c r="F149" s="33" t="s">
        <v>157</v>
      </c>
      <c r="G149" s="41"/>
      <c r="H149" s="41">
        <f>G149+'3ª Medição'!H149</f>
        <v>0</v>
      </c>
      <c r="I149" s="42">
        <v>12.82</v>
      </c>
      <c r="J149" s="42">
        <v>16.66</v>
      </c>
      <c r="K149" s="42">
        <f t="shared" si="12"/>
        <v>0</v>
      </c>
      <c r="L149" s="42">
        <f t="shared" si="13"/>
        <v>0</v>
      </c>
      <c r="M149" s="79">
        <f t="shared" si="14"/>
        <v>12</v>
      </c>
    </row>
    <row r="150" spans="1:13" s="4" customFormat="1" ht="24">
      <c r="A150" s="33" t="s">
        <v>460</v>
      </c>
      <c r="B150" s="33" t="s">
        <v>485</v>
      </c>
      <c r="C150" s="33" t="s">
        <v>411</v>
      </c>
      <c r="D150" s="40" t="s">
        <v>159</v>
      </c>
      <c r="E150" s="33" t="s">
        <v>121</v>
      </c>
      <c r="F150" s="33" t="s">
        <v>160</v>
      </c>
      <c r="G150" s="41"/>
      <c r="H150" s="41">
        <f>G150+'3ª Medição'!H150</f>
        <v>0</v>
      </c>
      <c r="I150" s="42">
        <v>59.47</v>
      </c>
      <c r="J150" s="42">
        <v>77.31</v>
      </c>
      <c r="K150" s="42">
        <f t="shared" si="12"/>
        <v>0</v>
      </c>
      <c r="L150" s="42">
        <f t="shared" si="13"/>
        <v>0</v>
      </c>
      <c r="M150" s="79">
        <f t="shared" si="14"/>
        <v>9</v>
      </c>
    </row>
    <row r="151" spans="1:13" s="4" customFormat="1" ht="48">
      <c r="A151" s="33" t="s">
        <v>460</v>
      </c>
      <c r="B151" s="33" t="s">
        <v>487</v>
      </c>
      <c r="C151" s="33" t="s">
        <v>290</v>
      </c>
      <c r="D151" s="40" t="s">
        <v>291</v>
      </c>
      <c r="E151" s="33" t="s">
        <v>11</v>
      </c>
      <c r="F151" s="33" t="s">
        <v>12</v>
      </c>
      <c r="G151" s="41"/>
      <c r="H151" s="41">
        <f>G151+'3ª Medição'!H151</f>
        <v>0</v>
      </c>
      <c r="I151" s="42">
        <v>2283.33</v>
      </c>
      <c r="J151" s="42">
        <v>2968.33</v>
      </c>
      <c r="K151" s="42">
        <f t="shared" si="12"/>
        <v>0</v>
      </c>
      <c r="L151" s="42">
        <f t="shared" si="13"/>
        <v>0</v>
      </c>
      <c r="M151" s="79">
        <f t="shared" si="14"/>
        <v>1</v>
      </c>
    </row>
    <row r="152" spans="1:13" s="4" customFormat="1" ht="24">
      <c r="A152" s="33" t="s">
        <v>31</v>
      </c>
      <c r="B152" s="33">
        <v>162</v>
      </c>
      <c r="C152" s="33" t="s">
        <v>412</v>
      </c>
      <c r="D152" s="40" t="s">
        <v>161</v>
      </c>
      <c r="E152" s="33" t="s">
        <v>11</v>
      </c>
      <c r="F152" s="33" t="s">
        <v>12</v>
      </c>
      <c r="G152" s="41"/>
      <c r="H152" s="41">
        <f>G152+'3ª Medição'!H152</f>
        <v>0</v>
      </c>
      <c r="I152" s="42">
        <v>911.33</v>
      </c>
      <c r="J152" s="42">
        <f>ROUND(I152*1.3,2)</f>
        <v>1184.73</v>
      </c>
      <c r="K152" s="42">
        <f t="shared" si="12"/>
        <v>0</v>
      </c>
      <c r="L152" s="42">
        <f t="shared" si="13"/>
        <v>0</v>
      </c>
      <c r="M152" s="79">
        <f t="shared" si="14"/>
        <v>1</v>
      </c>
    </row>
    <row r="153" spans="1:13" s="4" customFormat="1" ht="24">
      <c r="A153" s="33" t="s">
        <v>31</v>
      </c>
      <c r="B153" s="33">
        <v>176</v>
      </c>
      <c r="C153" s="33" t="s">
        <v>413</v>
      </c>
      <c r="D153" s="40" t="s">
        <v>162</v>
      </c>
      <c r="E153" s="33" t="s">
        <v>11</v>
      </c>
      <c r="F153" s="33" t="s">
        <v>12</v>
      </c>
      <c r="G153" s="41"/>
      <c r="H153" s="41">
        <f>G153+'3ª Medição'!H153</f>
        <v>0</v>
      </c>
      <c r="I153" s="42">
        <v>911.33</v>
      </c>
      <c r="J153" s="42">
        <f>ROUND(I153*1.3,2)</f>
        <v>1184.73</v>
      </c>
      <c r="K153" s="42">
        <f t="shared" si="12"/>
        <v>0</v>
      </c>
      <c r="L153" s="42">
        <f t="shared" si="13"/>
        <v>0</v>
      </c>
      <c r="M153" s="79">
        <f t="shared" si="14"/>
        <v>1</v>
      </c>
    </row>
    <row r="154" spans="1:13" s="4" customFormat="1" ht="24">
      <c r="A154" s="33" t="s">
        <v>460</v>
      </c>
      <c r="B154" s="33" t="s">
        <v>488</v>
      </c>
      <c r="C154" s="33" t="s">
        <v>414</v>
      </c>
      <c r="D154" s="40" t="s">
        <v>163</v>
      </c>
      <c r="E154" s="33" t="s">
        <v>11</v>
      </c>
      <c r="F154" s="33" t="s">
        <v>118</v>
      </c>
      <c r="G154" s="41"/>
      <c r="H154" s="41">
        <f>G154+'3ª Medição'!H154</f>
        <v>0</v>
      </c>
      <c r="I154" s="42">
        <v>8.35</v>
      </c>
      <c r="J154" s="42">
        <v>10.85</v>
      </c>
      <c r="K154" s="42">
        <f t="shared" si="12"/>
        <v>0</v>
      </c>
      <c r="L154" s="42">
        <f t="shared" si="13"/>
        <v>0</v>
      </c>
      <c r="M154" s="79">
        <f t="shared" si="14"/>
        <v>2</v>
      </c>
    </row>
    <row r="155" spans="1:13" s="4" customFormat="1" ht="36">
      <c r="A155" s="33" t="s">
        <v>460</v>
      </c>
      <c r="B155" s="33" t="s">
        <v>483</v>
      </c>
      <c r="C155" s="33" t="s">
        <v>415</v>
      </c>
      <c r="D155" s="40" t="s">
        <v>164</v>
      </c>
      <c r="E155" s="33" t="s">
        <v>121</v>
      </c>
      <c r="F155" s="33" t="s">
        <v>118</v>
      </c>
      <c r="G155" s="41"/>
      <c r="H155" s="41">
        <f>G155+'3ª Medição'!H155</f>
        <v>0</v>
      </c>
      <c r="I155" s="42">
        <v>50.59</v>
      </c>
      <c r="J155" s="42">
        <v>65.77</v>
      </c>
      <c r="K155" s="42">
        <f t="shared" si="12"/>
        <v>0</v>
      </c>
      <c r="L155" s="42">
        <f t="shared" si="13"/>
        <v>0</v>
      </c>
      <c r="M155" s="79">
        <f t="shared" si="14"/>
        <v>2</v>
      </c>
    </row>
    <row r="156" spans="1:13" s="2" customFormat="1" ht="24">
      <c r="A156" s="33" t="s">
        <v>5</v>
      </c>
      <c r="B156" s="33">
        <v>73749</v>
      </c>
      <c r="C156" s="33" t="s">
        <v>416</v>
      </c>
      <c r="D156" s="40" t="s">
        <v>165</v>
      </c>
      <c r="E156" s="33" t="s">
        <v>11</v>
      </c>
      <c r="F156" s="33" t="s">
        <v>12</v>
      </c>
      <c r="G156" s="41"/>
      <c r="H156" s="41">
        <f>G156+'3ª Medição'!H156</f>
        <v>0</v>
      </c>
      <c r="I156" s="42">
        <v>120.66</v>
      </c>
      <c r="J156" s="42">
        <v>156.86</v>
      </c>
      <c r="K156" s="42">
        <f t="shared" si="12"/>
        <v>0</v>
      </c>
      <c r="L156" s="42">
        <f t="shared" si="13"/>
        <v>0</v>
      </c>
      <c r="M156" s="79">
        <f t="shared" si="14"/>
        <v>1</v>
      </c>
    </row>
    <row r="157" spans="1:13" s="2" customFormat="1" ht="48">
      <c r="A157" s="33" t="s">
        <v>5</v>
      </c>
      <c r="B157" s="33" t="s">
        <v>458</v>
      </c>
      <c r="C157" s="33" t="s">
        <v>292</v>
      </c>
      <c r="D157" s="40" t="s">
        <v>293</v>
      </c>
      <c r="E157" s="33" t="s">
        <v>11</v>
      </c>
      <c r="F157" s="33" t="s">
        <v>116</v>
      </c>
      <c r="G157" s="41"/>
      <c r="H157" s="41">
        <f>G157+'3ª Medição'!H157</f>
        <v>0</v>
      </c>
      <c r="I157" s="42">
        <v>135.95</v>
      </c>
      <c r="J157" s="42">
        <v>176.74</v>
      </c>
      <c r="K157" s="42">
        <f t="shared" si="12"/>
        <v>0</v>
      </c>
      <c r="L157" s="42">
        <f t="shared" si="13"/>
        <v>0</v>
      </c>
      <c r="M157" s="79">
        <f t="shared" si="14"/>
        <v>3</v>
      </c>
    </row>
    <row r="158" spans="1:13" s="2" customFormat="1" ht="15">
      <c r="A158" s="33"/>
      <c r="B158" s="33"/>
      <c r="C158" s="33"/>
      <c r="D158" s="40"/>
      <c r="E158" s="33"/>
      <c r="F158" s="33"/>
      <c r="G158" s="41"/>
      <c r="H158" s="41"/>
      <c r="I158" s="42"/>
      <c r="J158" s="42"/>
      <c r="K158" s="42"/>
      <c r="L158" s="42">
        <f t="shared" si="13"/>
        <v>0</v>
      </c>
      <c r="M158" s="79">
        <f t="shared" si="14"/>
        <v>0</v>
      </c>
    </row>
    <row r="159" spans="1:13" s="2" customFormat="1" ht="15">
      <c r="A159" s="34"/>
      <c r="B159" s="34"/>
      <c r="C159" s="43">
        <v>10</v>
      </c>
      <c r="D159" s="44" t="s">
        <v>166</v>
      </c>
      <c r="E159" s="34"/>
      <c r="F159" s="34"/>
      <c r="G159" s="45"/>
      <c r="H159" s="41"/>
      <c r="I159" s="46"/>
      <c r="J159" s="46"/>
      <c r="K159" s="42"/>
      <c r="L159" s="42">
        <f t="shared" si="13"/>
        <v>0</v>
      </c>
      <c r="M159" s="79">
        <f t="shared" si="14"/>
        <v>0</v>
      </c>
    </row>
    <row r="160" spans="1:13" s="2" customFormat="1" ht="15">
      <c r="A160" s="34"/>
      <c r="B160" s="34"/>
      <c r="C160" s="37"/>
      <c r="D160" s="44" t="s">
        <v>167</v>
      </c>
      <c r="E160" s="34"/>
      <c r="F160" s="34"/>
      <c r="G160" s="45"/>
      <c r="H160" s="41"/>
      <c r="I160" s="46"/>
      <c r="J160" s="46"/>
      <c r="K160" s="42"/>
      <c r="L160" s="42">
        <f t="shared" si="13"/>
        <v>0</v>
      </c>
      <c r="M160" s="79">
        <f t="shared" si="14"/>
        <v>0</v>
      </c>
    </row>
    <row r="161" spans="1:13" s="2" customFormat="1" ht="60">
      <c r="A161" s="33" t="s">
        <v>5</v>
      </c>
      <c r="B161" s="33">
        <v>6021</v>
      </c>
      <c r="C161" s="33" t="s">
        <v>417</v>
      </c>
      <c r="D161" s="40" t="s">
        <v>294</v>
      </c>
      <c r="E161" s="33" t="s">
        <v>11</v>
      </c>
      <c r="F161" s="33" t="s">
        <v>116</v>
      </c>
      <c r="G161" s="41"/>
      <c r="H161" s="41">
        <f>G161+'3ª Medição'!H161</f>
        <v>0</v>
      </c>
      <c r="I161" s="42">
        <v>127.79</v>
      </c>
      <c r="J161" s="42">
        <f>ROUND(I161*1.3,2)</f>
        <v>166.13</v>
      </c>
      <c r="K161" s="42">
        <f t="shared" si="12"/>
        <v>0</v>
      </c>
      <c r="L161" s="42">
        <f t="shared" si="13"/>
        <v>0</v>
      </c>
      <c r="M161" s="79">
        <f t="shared" si="14"/>
        <v>3</v>
      </c>
    </row>
    <row r="162" spans="1:13" s="2" customFormat="1" ht="60">
      <c r="A162" s="33" t="s">
        <v>460</v>
      </c>
      <c r="B162" s="33" t="s">
        <v>490</v>
      </c>
      <c r="C162" s="33" t="s">
        <v>418</v>
      </c>
      <c r="D162" s="40" t="s">
        <v>295</v>
      </c>
      <c r="E162" s="33" t="s">
        <v>11</v>
      </c>
      <c r="F162" s="33" t="s">
        <v>126</v>
      </c>
      <c r="G162" s="41"/>
      <c r="H162" s="41">
        <f>G162+'3ª Medição'!H162</f>
        <v>0</v>
      </c>
      <c r="I162" s="42">
        <v>304.19</v>
      </c>
      <c r="J162" s="42">
        <f aca="true" t="shared" si="15" ref="J162:J207">ROUND(I162*1.3,2)</f>
        <v>395.45</v>
      </c>
      <c r="K162" s="42">
        <f t="shared" si="12"/>
        <v>0</v>
      </c>
      <c r="L162" s="42">
        <f t="shared" si="13"/>
        <v>0</v>
      </c>
      <c r="M162" s="79">
        <f t="shared" si="14"/>
        <v>4</v>
      </c>
    </row>
    <row r="163" spans="1:13" s="2" customFormat="1" ht="24">
      <c r="A163" s="33" t="s">
        <v>460</v>
      </c>
      <c r="B163" s="33" t="s">
        <v>491</v>
      </c>
      <c r="C163" s="33" t="s">
        <v>419</v>
      </c>
      <c r="D163" s="40" t="s">
        <v>168</v>
      </c>
      <c r="E163" s="33" t="s">
        <v>11</v>
      </c>
      <c r="F163" s="33" t="s">
        <v>169</v>
      </c>
      <c r="G163" s="41"/>
      <c r="H163" s="41">
        <f>G163+'3ª Medição'!H163</f>
        <v>0</v>
      </c>
      <c r="I163" s="42">
        <v>39.38</v>
      </c>
      <c r="J163" s="42">
        <f t="shared" si="15"/>
        <v>51.19</v>
      </c>
      <c r="K163" s="42">
        <f t="shared" si="12"/>
        <v>0</v>
      </c>
      <c r="L163" s="42">
        <f t="shared" si="13"/>
        <v>0</v>
      </c>
      <c r="M163" s="79">
        <f t="shared" si="14"/>
        <v>7</v>
      </c>
    </row>
    <row r="164" spans="1:13" s="2" customFormat="1" ht="60">
      <c r="A164" s="33" t="s">
        <v>5</v>
      </c>
      <c r="B164" s="33" t="s">
        <v>170</v>
      </c>
      <c r="C164" s="33" t="s">
        <v>420</v>
      </c>
      <c r="D164" s="40" t="s">
        <v>296</v>
      </c>
      <c r="E164" s="33" t="s">
        <v>11</v>
      </c>
      <c r="F164" s="33" t="s">
        <v>297</v>
      </c>
      <c r="G164" s="41"/>
      <c r="H164" s="41">
        <f>G164+'3ª Medição'!H164</f>
        <v>0</v>
      </c>
      <c r="I164" s="42">
        <v>83.5</v>
      </c>
      <c r="J164" s="42">
        <f t="shared" si="15"/>
        <v>108.55</v>
      </c>
      <c r="K164" s="42">
        <f t="shared" si="12"/>
        <v>0</v>
      </c>
      <c r="L164" s="42">
        <f t="shared" si="13"/>
        <v>0</v>
      </c>
      <c r="M164" s="79">
        <f t="shared" si="14"/>
        <v>17</v>
      </c>
    </row>
    <row r="165" spans="1:13" s="2" customFormat="1" ht="36">
      <c r="A165" s="33" t="s">
        <v>460</v>
      </c>
      <c r="B165" s="33" t="s">
        <v>492</v>
      </c>
      <c r="C165" s="33" t="s">
        <v>421</v>
      </c>
      <c r="D165" s="40" t="s">
        <v>171</v>
      </c>
      <c r="E165" s="33" t="s">
        <v>11</v>
      </c>
      <c r="F165" s="33" t="s">
        <v>12</v>
      </c>
      <c r="G165" s="41"/>
      <c r="H165" s="41">
        <f>G165+'3ª Medição'!H165</f>
        <v>0</v>
      </c>
      <c r="I165" s="42">
        <v>2000.78</v>
      </c>
      <c r="J165" s="42">
        <f t="shared" si="15"/>
        <v>2601.01</v>
      </c>
      <c r="K165" s="42">
        <f t="shared" si="12"/>
        <v>0</v>
      </c>
      <c r="L165" s="42">
        <f t="shared" si="13"/>
        <v>0</v>
      </c>
      <c r="M165" s="79">
        <f t="shared" si="14"/>
        <v>1</v>
      </c>
    </row>
    <row r="166" spans="1:13" s="2" customFormat="1" ht="72">
      <c r="A166" s="33" t="s">
        <v>5</v>
      </c>
      <c r="B166" s="33" t="s">
        <v>172</v>
      </c>
      <c r="C166" s="33" t="s">
        <v>422</v>
      </c>
      <c r="D166" s="40" t="s">
        <v>298</v>
      </c>
      <c r="E166" s="33" t="s">
        <v>11</v>
      </c>
      <c r="F166" s="33" t="s">
        <v>12</v>
      </c>
      <c r="G166" s="41"/>
      <c r="H166" s="41">
        <f>G166+'3ª Medição'!H166</f>
        <v>0</v>
      </c>
      <c r="I166" s="42">
        <v>240.3</v>
      </c>
      <c r="J166" s="42">
        <f t="shared" si="15"/>
        <v>312.39</v>
      </c>
      <c r="K166" s="42">
        <f t="shared" si="12"/>
        <v>0</v>
      </c>
      <c r="L166" s="42">
        <f t="shared" si="13"/>
        <v>0</v>
      </c>
      <c r="M166" s="79">
        <f t="shared" si="14"/>
        <v>1</v>
      </c>
    </row>
    <row r="167" spans="1:13" s="2" customFormat="1" ht="24">
      <c r="A167" s="33" t="s">
        <v>460</v>
      </c>
      <c r="B167" s="33" t="s">
        <v>493</v>
      </c>
      <c r="C167" s="33" t="s">
        <v>423</v>
      </c>
      <c r="D167" s="40" t="s">
        <v>173</v>
      </c>
      <c r="E167" s="33" t="s">
        <v>11</v>
      </c>
      <c r="F167" s="33" t="s">
        <v>12</v>
      </c>
      <c r="G167" s="41"/>
      <c r="H167" s="41">
        <f>G167+'3ª Medição'!H167</f>
        <v>0</v>
      </c>
      <c r="I167" s="42">
        <v>988.16</v>
      </c>
      <c r="J167" s="42">
        <v>1284.6</v>
      </c>
      <c r="K167" s="42">
        <f t="shared" si="12"/>
        <v>0</v>
      </c>
      <c r="L167" s="42">
        <f t="shared" si="13"/>
        <v>0</v>
      </c>
      <c r="M167" s="79">
        <f t="shared" si="14"/>
        <v>1</v>
      </c>
    </row>
    <row r="168" spans="1:13" s="2" customFormat="1" ht="48">
      <c r="A168" s="33" t="s">
        <v>460</v>
      </c>
      <c r="B168" s="33" t="s">
        <v>494</v>
      </c>
      <c r="C168" s="33" t="s">
        <v>424</v>
      </c>
      <c r="D168" s="40" t="s">
        <v>299</v>
      </c>
      <c r="E168" s="33" t="s">
        <v>35</v>
      </c>
      <c r="F168" s="33" t="s">
        <v>300</v>
      </c>
      <c r="G168" s="41"/>
      <c r="H168" s="41">
        <f>G168+'3ª Medição'!H168</f>
        <v>0</v>
      </c>
      <c r="I168" s="42">
        <v>1597.33</v>
      </c>
      <c r="J168" s="42">
        <f t="shared" si="15"/>
        <v>2076.53</v>
      </c>
      <c r="K168" s="42">
        <f t="shared" si="12"/>
        <v>0</v>
      </c>
      <c r="L168" s="42">
        <f t="shared" si="13"/>
        <v>0</v>
      </c>
      <c r="M168" s="79">
        <f t="shared" si="14"/>
        <v>15.25</v>
      </c>
    </row>
    <row r="169" spans="1:13" s="2" customFormat="1" ht="24">
      <c r="A169" s="33" t="s">
        <v>460</v>
      </c>
      <c r="B169" s="33" t="s">
        <v>494</v>
      </c>
      <c r="C169" s="33" t="s">
        <v>425</v>
      </c>
      <c r="D169" s="40" t="s">
        <v>174</v>
      </c>
      <c r="E169" s="33" t="s">
        <v>35</v>
      </c>
      <c r="F169" s="33" t="s">
        <v>175</v>
      </c>
      <c r="G169" s="41"/>
      <c r="H169" s="41">
        <f>G169+'3ª Medição'!H169</f>
        <v>0</v>
      </c>
      <c r="I169" s="42">
        <v>1598.6</v>
      </c>
      <c r="J169" s="42">
        <f t="shared" si="15"/>
        <v>2078.18</v>
      </c>
      <c r="K169" s="42">
        <f t="shared" si="12"/>
        <v>0</v>
      </c>
      <c r="L169" s="42">
        <f t="shared" si="13"/>
        <v>0</v>
      </c>
      <c r="M169" s="79">
        <f t="shared" si="14"/>
        <v>2.35</v>
      </c>
    </row>
    <row r="170" spans="1:13" s="2" customFormat="1" ht="24">
      <c r="A170" s="33" t="s">
        <v>460</v>
      </c>
      <c r="B170" s="33" t="s">
        <v>495</v>
      </c>
      <c r="C170" s="33" t="s">
        <v>426</v>
      </c>
      <c r="D170" s="40" t="s">
        <v>176</v>
      </c>
      <c r="E170" s="33" t="s">
        <v>35</v>
      </c>
      <c r="F170" s="33" t="s">
        <v>177</v>
      </c>
      <c r="G170" s="41"/>
      <c r="H170" s="41">
        <f>G170+'3ª Medição'!H170</f>
        <v>0</v>
      </c>
      <c r="I170" s="42">
        <v>120.66</v>
      </c>
      <c r="J170" s="42">
        <f t="shared" si="15"/>
        <v>156.86</v>
      </c>
      <c r="K170" s="42">
        <f t="shared" si="12"/>
        <v>0</v>
      </c>
      <c r="L170" s="42">
        <f t="shared" si="13"/>
        <v>0</v>
      </c>
      <c r="M170" s="79">
        <f t="shared" si="14"/>
        <v>21.6</v>
      </c>
    </row>
    <row r="171" spans="1:13" s="4" customFormat="1" ht="15">
      <c r="A171" s="33" t="s">
        <v>31</v>
      </c>
      <c r="B171" s="33">
        <v>95</v>
      </c>
      <c r="C171" s="33" t="s">
        <v>427</v>
      </c>
      <c r="D171" s="40" t="s">
        <v>178</v>
      </c>
      <c r="E171" s="33" t="s">
        <v>11</v>
      </c>
      <c r="F171" s="33" t="s">
        <v>12</v>
      </c>
      <c r="G171" s="41"/>
      <c r="H171" s="41">
        <f>G171+'3ª Medição'!H171</f>
        <v>0</v>
      </c>
      <c r="I171" s="42">
        <v>304.19</v>
      </c>
      <c r="J171" s="42">
        <f t="shared" si="15"/>
        <v>395.45</v>
      </c>
      <c r="K171" s="42">
        <f t="shared" si="12"/>
        <v>0</v>
      </c>
      <c r="L171" s="42">
        <f t="shared" si="13"/>
        <v>0</v>
      </c>
      <c r="M171" s="79">
        <f t="shared" si="14"/>
        <v>1</v>
      </c>
    </row>
    <row r="172" spans="1:13" s="4" customFormat="1" ht="48">
      <c r="A172" s="33" t="s">
        <v>31</v>
      </c>
      <c r="B172" s="33">
        <v>54</v>
      </c>
      <c r="C172" s="33" t="s">
        <v>428</v>
      </c>
      <c r="D172" s="40" t="s">
        <v>301</v>
      </c>
      <c r="E172" s="33" t="s">
        <v>11</v>
      </c>
      <c r="F172" s="33" t="s">
        <v>297</v>
      </c>
      <c r="G172" s="41"/>
      <c r="H172" s="41">
        <f>G172+'3ª Medição'!H172</f>
        <v>0</v>
      </c>
      <c r="I172" s="42">
        <v>245.39</v>
      </c>
      <c r="J172" s="42">
        <f t="shared" si="15"/>
        <v>319.01</v>
      </c>
      <c r="K172" s="42">
        <f t="shared" si="12"/>
        <v>0</v>
      </c>
      <c r="L172" s="42">
        <f t="shared" si="13"/>
        <v>0</v>
      </c>
      <c r="M172" s="79">
        <f t="shared" si="14"/>
        <v>17</v>
      </c>
    </row>
    <row r="173" spans="1:13" s="2" customFormat="1" ht="24">
      <c r="A173" s="33" t="s">
        <v>5</v>
      </c>
      <c r="B173" s="33" t="s">
        <v>179</v>
      </c>
      <c r="C173" s="33" t="s">
        <v>429</v>
      </c>
      <c r="D173" s="40" t="s">
        <v>180</v>
      </c>
      <c r="E173" s="33" t="s">
        <v>11</v>
      </c>
      <c r="F173" s="33" t="s">
        <v>154</v>
      </c>
      <c r="G173" s="41"/>
      <c r="H173" s="41">
        <f>G173+'3ª Medição'!H173</f>
        <v>0</v>
      </c>
      <c r="I173" s="42">
        <v>59.19</v>
      </c>
      <c r="J173" s="42">
        <f t="shared" si="15"/>
        <v>76.95</v>
      </c>
      <c r="K173" s="42">
        <f t="shared" si="12"/>
        <v>0</v>
      </c>
      <c r="L173" s="42">
        <f t="shared" si="13"/>
        <v>0</v>
      </c>
      <c r="M173" s="79">
        <f t="shared" si="14"/>
        <v>5</v>
      </c>
    </row>
    <row r="174" spans="1:13" s="4" customFormat="1" ht="36">
      <c r="A174" s="33" t="s">
        <v>31</v>
      </c>
      <c r="B174" s="33">
        <v>55</v>
      </c>
      <c r="C174" s="33" t="s">
        <v>430</v>
      </c>
      <c r="D174" s="40" t="s">
        <v>181</v>
      </c>
      <c r="E174" s="33" t="s">
        <v>11</v>
      </c>
      <c r="F174" s="33" t="s">
        <v>149</v>
      </c>
      <c r="G174" s="41"/>
      <c r="H174" s="41">
        <f>G174+'3ª Medição'!H174</f>
        <v>0</v>
      </c>
      <c r="I174" s="42">
        <v>245.39</v>
      </c>
      <c r="J174" s="42">
        <f t="shared" si="15"/>
        <v>319.01</v>
      </c>
      <c r="K174" s="42">
        <f t="shared" si="12"/>
        <v>0</v>
      </c>
      <c r="L174" s="42">
        <f t="shared" si="13"/>
        <v>0</v>
      </c>
      <c r="M174" s="79">
        <f t="shared" si="14"/>
        <v>10</v>
      </c>
    </row>
    <row r="175" spans="1:13" s="4" customFormat="1" ht="24">
      <c r="A175" s="33" t="s">
        <v>5</v>
      </c>
      <c r="B175" s="33">
        <v>9535</v>
      </c>
      <c r="C175" s="33" t="s">
        <v>431</v>
      </c>
      <c r="D175" s="40" t="s">
        <v>182</v>
      </c>
      <c r="E175" s="33" t="s">
        <v>11</v>
      </c>
      <c r="F175" s="33" t="s">
        <v>116</v>
      </c>
      <c r="G175" s="41"/>
      <c r="H175" s="41">
        <f>G175+'3ª Medição'!H175</f>
        <v>0</v>
      </c>
      <c r="I175" s="42">
        <v>127.79</v>
      </c>
      <c r="J175" s="42">
        <f t="shared" si="15"/>
        <v>166.13</v>
      </c>
      <c r="K175" s="42">
        <f t="shared" si="12"/>
        <v>0</v>
      </c>
      <c r="L175" s="42">
        <f t="shared" si="13"/>
        <v>0</v>
      </c>
      <c r="M175" s="79">
        <f t="shared" si="14"/>
        <v>3</v>
      </c>
    </row>
    <row r="176" spans="1:13" s="2" customFormat="1" ht="15">
      <c r="A176" s="357" t="s">
        <v>188</v>
      </c>
      <c r="B176" s="358"/>
      <c r="C176" s="358"/>
      <c r="D176" s="358"/>
      <c r="E176" s="359"/>
      <c r="F176" s="33"/>
      <c r="G176" s="41"/>
      <c r="H176" s="41"/>
      <c r="I176" s="42"/>
      <c r="J176" s="42"/>
      <c r="K176" s="42"/>
      <c r="L176" s="42">
        <f t="shared" si="13"/>
        <v>0</v>
      </c>
      <c r="M176" s="79">
        <f t="shared" si="14"/>
        <v>0</v>
      </c>
    </row>
    <row r="177" spans="1:13" s="2" customFormat="1" ht="24">
      <c r="A177" s="33" t="s">
        <v>5</v>
      </c>
      <c r="B177" s="33" t="s">
        <v>189</v>
      </c>
      <c r="C177" s="33" t="s">
        <v>432</v>
      </c>
      <c r="D177" s="40" t="s">
        <v>190</v>
      </c>
      <c r="E177" s="33" t="s">
        <v>11</v>
      </c>
      <c r="F177" s="33" t="s">
        <v>116</v>
      </c>
      <c r="G177" s="41"/>
      <c r="H177" s="41">
        <f>G177+'3ª Medição'!H177</f>
        <v>0</v>
      </c>
      <c r="I177" s="42">
        <v>57.04</v>
      </c>
      <c r="J177" s="42">
        <f t="shared" si="15"/>
        <v>74.15</v>
      </c>
      <c r="K177" s="42">
        <f t="shared" si="12"/>
        <v>0</v>
      </c>
      <c r="L177" s="42">
        <f t="shared" si="13"/>
        <v>0</v>
      </c>
      <c r="M177" s="79">
        <f t="shared" si="14"/>
        <v>3</v>
      </c>
    </row>
    <row r="178" spans="1:13" s="2" customFormat="1" ht="36">
      <c r="A178" s="33" t="s">
        <v>5</v>
      </c>
      <c r="B178" s="33">
        <v>40729</v>
      </c>
      <c r="C178" s="33" t="s">
        <v>433</v>
      </c>
      <c r="D178" s="40" t="s">
        <v>191</v>
      </c>
      <c r="E178" s="33" t="s">
        <v>11</v>
      </c>
      <c r="F178" s="33" t="s">
        <v>192</v>
      </c>
      <c r="G178" s="41"/>
      <c r="H178" s="41">
        <f>G178+'3ª Medição'!H178</f>
        <v>0</v>
      </c>
      <c r="I178" s="42">
        <v>133.67</v>
      </c>
      <c r="J178" s="42">
        <v>173.78</v>
      </c>
      <c r="K178" s="42">
        <f t="shared" si="12"/>
        <v>0</v>
      </c>
      <c r="L178" s="42">
        <f t="shared" si="13"/>
        <v>0</v>
      </c>
      <c r="M178" s="79">
        <f t="shared" si="14"/>
        <v>8</v>
      </c>
    </row>
    <row r="179" spans="1:13" s="2" customFormat="1" ht="24">
      <c r="A179" s="33" t="s">
        <v>5</v>
      </c>
      <c r="B179" s="33" t="s">
        <v>193</v>
      </c>
      <c r="C179" s="33" t="s">
        <v>434</v>
      </c>
      <c r="D179" s="40" t="s">
        <v>194</v>
      </c>
      <c r="E179" s="33" t="s">
        <v>11</v>
      </c>
      <c r="F179" s="33" t="s">
        <v>195</v>
      </c>
      <c r="G179" s="41"/>
      <c r="H179" s="41">
        <f>G179+'3ª Medição'!H179</f>
        <v>0</v>
      </c>
      <c r="I179" s="42">
        <v>66.84</v>
      </c>
      <c r="J179" s="42">
        <f t="shared" si="15"/>
        <v>86.89</v>
      </c>
      <c r="K179" s="42">
        <f t="shared" si="12"/>
        <v>0</v>
      </c>
      <c r="L179" s="42">
        <f t="shared" si="13"/>
        <v>0</v>
      </c>
      <c r="M179" s="79">
        <f t="shared" si="14"/>
        <v>20</v>
      </c>
    </row>
    <row r="180" spans="1:13" s="2" customFormat="1" ht="24">
      <c r="A180" s="33" t="s">
        <v>460</v>
      </c>
      <c r="B180" s="33" t="s">
        <v>496</v>
      </c>
      <c r="C180" s="33" t="s">
        <v>435</v>
      </c>
      <c r="D180" s="40" t="s">
        <v>196</v>
      </c>
      <c r="E180" s="33" t="s">
        <v>11</v>
      </c>
      <c r="F180" s="33" t="s">
        <v>118</v>
      </c>
      <c r="G180" s="41"/>
      <c r="H180" s="41">
        <f>G180+'3ª Medição'!H180</f>
        <v>0</v>
      </c>
      <c r="I180" s="42">
        <v>1992.15</v>
      </c>
      <c r="J180" s="42">
        <f t="shared" si="15"/>
        <v>2589.8</v>
      </c>
      <c r="K180" s="42">
        <f t="shared" si="12"/>
        <v>0</v>
      </c>
      <c r="L180" s="42">
        <f t="shared" si="13"/>
        <v>0</v>
      </c>
      <c r="M180" s="79">
        <f t="shared" si="14"/>
        <v>2</v>
      </c>
    </row>
    <row r="181" spans="1:13" s="2" customFormat="1" ht="24">
      <c r="A181" s="33" t="s">
        <v>5</v>
      </c>
      <c r="B181" s="33" t="s">
        <v>183</v>
      </c>
      <c r="C181" s="33" t="s">
        <v>436</v>
      </c>
      <c r="D181" s="40" t="s">
        <v>184</v>
      </c>
      <c r="E181" s="33" t="s">
        <v>11</v>
      </c>
      <c r="F181" s="33" t="s">
        <v>12</v>
      </c>
      <c r="G181" s="41"/>
      <c r="H181" s="41">
        <f>G181+'3ª Medição'!H181</f>
        <v>0</v>
      </c>
      <c r="I181" s="42">
        <v>38.9</v>
      </c>
      <c r="J181" s="42">
        <f t="shared" si="15"/>
        <v>50.57</v>
      </c>
      <c r="K181" s="42">
        <f t="shared" si="12"/>
        <v>0</v>
      </c>
      <c r="L181" s="42">
        <f t="shared" si="13"/>
        <v>0</v>
      </c>
      <c r="M181" s="79">
        <f t="shared" si="14"/>
        <v>1</v>
      </c>
    </row>
    <row r="182" spans="1:13" s="2" customFormat="1" ht="15">
      <c r="A182" s="33" t="s">
        <v>5</v>
      </c>
      <c r="B182" s="33">
        <v>72618</v>
      </c>
      <c r="C182" s="33" t="s">
        <v>437</v>
      </c>
      <c r="D182" s="40" t="s">
        <v>185</v>
      </c>
      <c r="E182" s="33" t="s">
        <v>11</v>
      </c>
      <c r="F182" s="33" t="s">
        <v>12</v>
      </c>
      <c r="G182" s="41"/>
      <c r="H182" s="41">
        <f>G182+'3ª Medição'!H182</f>
        <v>0</v>
      </c>
      <c r="I182" s="42">
        <v>8.47</v>
      </c>
      <c r="J182" s="42">
        <f t="shared" si="15"/>
        <v>11.01</v>
      </c>
      <c r="K182" s="42">
        <f t="shared" si="12"/>
        <v>0</v>
      </c>
      <c r="L182" s="42">
        <f t="shared" si="13"/>
        <v>0</v>
      </c>
      <c r="M182" s="79">
        <f t="shared" si="14"/>
        <v>1</v>
      </c>
    </row>
    <row r="183" spans="1:13" s="2" customFormat="1" ht="24">
      <c r="A183" s="33" t="s">
        <v>5</v>
      </c>
      <c r="B183" s="33" t="s">
        <v>186</v>
      </c>
      <c r="C183" s="33" t="s">
        <v>438</v>
      </c>
      <c r="D183" s="40" t="s">
        <v>187</v>
      </c>
      <c r="E183" s="33" t="s">
        <v>11</v>
      </c>
      <c r="F183" s="33" t="s">
        <v>118</v>
      </c>
      <c r="G183" s="41"/>
      <c r="H183" s="41">
        <f>G183+'3ª Medição'!H183</f>
        <v>0</v>
      </c>
      <c r="I183" s="42">
        <v>35.18</v>
      </c>
      <c r="J183" s="42">
        <f t="shared" si="15"/>
        <v>45.73</v>
      </c>
      <c r="K183" s="42">
        <f t="shared" si="12"/>
        <v>0</v>
      </c>
      <c r="L183" s="42">
        <f t="shared" si="13"/>
        <v>0</v>
      </c>
      <c r="M183" s="79">
        <f t="shared" si="14"/>
        <v>2</v>
      </c>
    </row>
    <row r="184" spans="1:13" s="2" customFormat="1" ht="15">
      <c r="A184" s="33" t="s">
        <v>5</v>
      </c>
      <c r="B184" s="33">
        <v>40777</v>
      </c>
      <c r="C184" s="33" t="s">
        <v>439</v>
      </c>
      <c r="D184" s="40" t="s">
        <v>197</v>
      </c>
      <c r="E184" s="33" t="s">
        <v>11</v>
      </c>
      <c r="F184" s="33" t="s">
        <v>128</v>
      </c>
      <c r="G184" s="41"/>
      <c r="H184" s="41">
        <f>G184+'3ª Medição'!H184</f>
        <v>0</v>
      </c>
      <c r="I184" s="42">
        <v>27.64</v>
      </c>
      <c r="J184" s="42">
        <f t="shared" si="15"/>
        <v>35.93</v>
      </c>
      <c r="K184" s="42">
        <f t="shared" si="12"/>
        <v>0</v>
      </c>
      <c r="L184" s="42">
        <f t="shared" si="13"/>
        <v>0</v>
      </c>
      <c r="M184" s="79">
        <f t="shared" si="14"/>
        <v>11</v>
      </c>
    </row>
    <row r="185" spans="1:13" s="2" customFormat="1" ht="15">
      <c r="A185" s="357" t="s">
        <v>198</v>
      </c>
      <c r="B185" s="358"/>
      <c r="C185" s="358"/>
      <c r="D185" s="358"/>
      <c r="E185" s="359"/>
      <c r="F185" s="33"/>
      <c r="G185" s="41"/>
      <c r="H185" s="41"/>
      <c r="I185" s="42"/>
      <c r="J185" s="42"/>
      <c r="K185" s="42"/>
      <c r="L185" s="42">
        <f t="shared" si="13"/>
        <v>0</v>
      </c>
      <c r="M185" s="79">
        <f t="shared" si="14"/>
        <v>0</v>
      </c>
    </row>
    <row r="186" spans="1:13" s="2" customFormat="1" ht="24">
      <c r="A186" s="33" t="s">
        <v>5</v>
      </c>
      <c r="B186" s="33" t="s">
        <v>199</v>
      </c>
      <c r="C186" s="33" t="s">
        <v>440</v>
      </c>
      <c r="D186" s="40" t="s">
        <v>200</v>
      </c>
      <c r="E186" s="33" t="s">
        <v>121</v>
      </c>
      <c r="F186" s="33" t="s">
        <v>201</v>
      </c>
      <c r="G186" s="41"/>
      <c r="H186" s="41">
        <f>G186+'3ª Medição'!H186</f>
        <v>0</v>
      </c>
      <c r="I186" s="42">
        <v>45.47</v>
      </c>
      <c r="J186" s="42">
        <v>59.12</v>
      </c>
      <c r="K186" s="42">
        <f t="shared" si="12"/>
        <v>0</v>
      </c>
      <c r="L186" s="42">
        <f t="shared" si="13"/>
        <v>0</v>
      </c>
      <c r="M186" s="79">
        <f t="shared" si="14"/>
        <v>38</v>
      </c>
    </row>
    <row r="187" spans="1:13" s="2" customFormat="1" ht="24">
      <c r="A187" s="33" t="s">
        <v>460</v>
      </c>
      <c r="B187" s="33" t="s">
        <v>502</v>
      </c>
      <c r="C187" s="33" t="s">
        <v>441</v>
      </c>
      <c r="D187" s="40" t="s">
        <v>202</v>
      </c>
      <c r="E187" s="33" t="s">
        <v>11</v>
      </c>
      <c r="F187" s="33" t="s">
        <v>192</v>
      </c>
      <c r="G187" s="41"/>
      <c r="H187" s="41">
        <f>G187+'3ª Medição'!H187</f>
        <v>0</v>
      </c>
      <c r="I187" s="42">
        <v>65.07</v>
      </c>
      <c r="J187" s="42">
        <v>84.6</v>
      </c>
      <c r="K187" s="42">
        <f t="shared" si="12"/>
        <v>0</v>
      </c>
      <c r="L187" s="42">
        <f t="shared" si="13"/>
        <v>0</v>
      </c>
      <c r="M187" s="79">
        <f t="shared" si="14"/>
        <v>8</v>
      </c>
    </row>
    <row r="188" spans="1:13" s="2" customFormat="1" ht="24">
      <c r="A188" s="33" t="s">
        <v>460</v>
      </c>
      <c r="B188" s="33" t="s">
        <v>503</v>
      </c>
      <c r="C188" s="33" t="s">
        <v>442</v>
      </c>
      <c r="D188" s="40" t="s">
        <v>203</v>
      </c>
      <c r="E188" s="33" t="s">
        <v>11</v>
      </c>
      <c r="F188" s="33" t="s">
        <v>201</v>
      </c>
      <c r="G188" s="41"/>
      <c r="H188" s="41">
        <f>G188+'3ª Medição'!H188</f>
        <v>0</v>
      </c>
      <c r="I188" s="42">
        <v>45.47</v>
      </c>
      <c r="J188" s="42">
        <v>59.12</v>
      </c>
      <c r="K188" s="42">
        <f t="shared" si="12"/>
        <v>0</v>
      </c>
      <c r="L188" s="42">
        <f t="shared" si="13"/>
        <v>0</v>
      </c>
      <c r="M188" s="79">
        <f t="shared" si="14"/>
        <v>38</v>
      </c>
    </row>
    <row r="189" spans="1:13" s="2" customFormat="1" ht="24">
      <c r="A189" s="33" t="s">
        <v>5</v>
      </c>
      <c r="B189" s="33" t="s">
        <v>204</v>
      </c>
      <c r="C189" s="33" t="s">
        <v>443</v>
      </c>
      <c r="D189" s="40" t="s">
        <v>205</v>
      </c>
      <c r="E189" s="33" t="s">
        <v>121</v>
      </c>
      <c r="F189" s="33" t="s">
        <v>192</v>
      </c>
      <c r="G189" s="41"/>
      <c r="H189" s="41">
        <f>G189+'3ª Medição'!H189</f>
        <v>0</v>
      </c>
      <c r="I189" s="42">
        <v>55.27</v>
      </c>
      <c r="J189" s="42">
        <v>71.86</v>
      </c>
      <c r="K189" s="42">
        <f t="shared" si="12"/>
        <v>0</v>
      </c>
      <c r="L189" s="42">
        <f t="shared" si="13"/>
        <v>0</v>
      </c>
      <c r="M189" s="79">
        <f t="shared" si="14"/>
        <v>8</v>
      </c>
    </row>
    <row r="190" spans="1:13" s="2" customFormat="1" ht="15">
      <c r="A190" s="357" t="s">
        <v>206</v>
      </c>
      <c r="B190" s="358"/>
      <c r="C190" s="358"/>
      <c r="D190" s="358"/>
      <c r="E190" s="359"/>
      <c r="F190" s="33"/>
      <c r="G190" s="41"/>
      <c r="H190" s="41"/>
      <c r="I190" s="42"/>
      <c r="J190" s="42"/>
      <c r="K190" s="42"/>
      <c r="L190" s="42">
        <f t="shared" si="13"/>
        <v>0</v>
      </c>
      <c r="M190" s="79">
        <f t="shared" si="14"/>
        <v>0</v>
      </c>
    </row>
    <row r="191" spans="1:13" s="2" customFormat="1" ht="108">
      <c r="A191" s="33" t="s">
        <v>5</v>
      </c>
      <c r="B191" s="33" t="s">
        <v>207</v>
      </c>
      <c r="C191" s="33" t="s">
        <v>444</v>
      </c>
      <c r="D191" s="40" t="s">
        <v>302</v>
      </c>
      <c r="E191" s="33" t="s">
        <v>11</v>
      </c>
      <c r="F191" s="33" t="s">
        <v>303</v>
      </c>
      <c r="G191" s="41"/>
      <c r="H191" s="41">
        <f>G191+'3ª Medição'!H191</f>
        <v>0</v>
      </c>
      <c r="I191" s="42">
        <v>126.15</v>
      </c>
      <c r="J191" s="42">
        <f t="shared" si="15"/>
        <v>164</v>
      </c>
      <c r="K191" s="42">
        <f t="shared" si="12"/>
        <v>0</v>
      </c>
      <c r="L191" s="42">
        <f t="shared" si="13"/>
        <v>0</v>
      </c>
      <c r="M191" s="79">
        <f t="shared" si="14"/>
        <v>22</v>
      </c>
    </row>
    <row r="192" spans="1:13" s="2" customFormat="1" ht="48">
      <c r="A192" s="33" t="s">
        <v>5</v>
      </c>
      <c r="B192" s="33" t="s">
        <v>208</v>
      </c>
      <c r="C192" s="33" t="s">
        <v>445</v>
      </c>
      <c r="D192" s="40" t="s">
        <v>304</v>
      </c>
      <c r="E192" s="33" t="s">
        <v>35</v>
      </c>
      <c r="F192" s="33" t="s">
        <v>305</v>
      </c>
      <c r="G192" s="41"/>
      <c r="H192" s="41">
        <f>G192+'3ª Medição'!H192</f>
        <v>0</v>
      </c>
      <c r="I192" s="42">
        <v>35.67</v>
      </c>
      <c r="J192" s="42">
        <v>46.38</v>
      </c>
      <c r="K192" s="42">
        <f t="shared" si="12"/>
        <v>0</v>
      </c>
      <c r="L192" s="42">
        <f t="shared" si="13"/>
        <v>0</v>
      </c>
      <c r="M192" s="79">
        <f t="shared" si="14"/>
        <v>30.4</v>
      </c>
    </row>
    <row r="193" spans="1:13" s="2" customFormat="1" ht="36">
      <c r="A193" s="33" t="s">
        <v>5</v>
      </c>
      <c r="B193" s="33" t="s">
        <v>209</v>
      </c>
      <c r="C193" s="33" t="s">
        <v>446</v>
      </c>
      <c r="D193" s="40" t="s">
        <v>306</v>
      </c>
      <c r="E193" s="33" t="s">
        <v>35</v>
      </c>
      <c r="F193" s="33" t="s">
        <v>307</v>
      </c>
      <c r="G193" s="41"/>
      <c r="H193" s="41">
        <f>G193+'3ª Medição'!H193</f>
        <v>0</v>
      </c>
      <c r="I193" s="42">
        <v>40.57</v>
      </c>
      <c r="J193" s="42">
        <v>52.75</v>
      </c>
      <c r="K193" s="42">
        <f t="shared" si="12"/>
        <v>0</v>
      </c>
      <c r="L193" s="42">
        <f t="shared" si="13"/>
        <v>0</v>
      </c>
      <c r="M193" s="79">
        <f t="shared" si="14"/>
        <v>186</v>
      </c>
    </row>
    <row r="194" spans="1:13" s="2" customFormat="1" ht="15">
      <c r="A194" s="61"/>
      <c r="B194" s="38"/>
      <c r="C194" s="38"/>
      <c r="D194" s="62" t="s">
        <v>256</v>
      </c>
      <c r="E194" s="38"/>
      <c r="F194" s="63"/>
      <c r="G194" s="64"/>
      <c r="H194" s="41"/>
      <c r="I194" s="42"/>
      <c r="J194" s="42"/>
      <c r="K194" s="42"/>
      <c r="L194" s="42">
        <f t="shared" si="13"/>
        <v>0</v>
      </c>
      <c r="M194" s="79">
        <f t="shared" si="14"/>
        <v>0</v>
      </c>
    </row>
    <row r="195" spans="1:13" s="2" customFormat="1" ht="15">
      <c r="A195" s="347" t="s">
        <v>316</v>
      </c>
      <c r="B195" s="348"/>
      <c r="C195" s="348"/>
      <c r="D195" s="348"/>
      <c r="E195" s="348"/>
      <c r="F195" s="349"/>
      <c r="G195" s="65"/>
      <c r="H195" s="41"/>
      <c r="I195" s="46"/>
      <c r="J195" s="46"/>
      <c r="K195" s="42"/>
      <c r="L195" s="42">
        <f t="shared" si="13"/>
        <v>0</v>
      </c>
      <c r="M195" s="79">
        <f t="shared" si="14"/>
        <v>0</v>
      </c>
    </row>
    <row r="196" spans="1:13" s="2" customFormat="1" ht="24">
      <c r="A196" s="33" t="s">
        <v>460</v>
      </c>
      <c r="B196" s="33" t="s">
        <v>497</v>
      </c>
      <c r="C196" s="33" t="s">
        <v>447</v>
      </c>
      <c r="D196" s="40" t="s">
        <v>210</v>
      </c>
      <c r="E196" s="33" t="s">
        <v>35</v>
      </c>
      <c r="F196" s="33" t="s">
        <v>211</v>
      </c>
      <c r="G196" s="41"/>
      <c r="H196" s="41">
        <f>G196+'3ª Medição'!H196</f>
        <v>0</v>
      </c>
      <c r="I196" s="42">
        <v>33.71</v>
      </c>
      <c r="J196" s="42">
        <v>43.83</v>
      </c>
      <c r="K196" s="42">
        <f t="shared" si="12"/>
        <v>0</v>
      </c>
      <c r="L196" s="42">
        <f t="shared" si="13"/>
        <v>0</v>
      </c>
      <c r="M196" s="79">
        <f t="shared" si="14"/>
        <v>30</v>
      </c>
    </row>
    <row r="197" spans="1:13" s="2" customFormat="1" ht="24">
      <c r="A197" s="33" t="s">
        <v>5</v>
      </c>
      <c r="B197" s="33" t="s">
        <v>212</v>
      </c>
      <c r="C197" s="33" t="s">
        <v>448</v>
      </c>
      <c r="D197" s="40" t="s">
        <v>213</v>
      </c>
      <c r="E197" s="33" t="s">
        <v>11</v>
      </c>
      <c r="F197" s="33" t="s">
        <v>12</v>
      </c>
      <c r="G197" s="41"/>
      <c r="H197" s="41">
        <f>G197+'3ª Medição'!H197</f>
        <v>0</v>
      </c>
      <c r="I197" s="42">
        <v>37.44</v>
      </c>
      <c r="J197" s="42">
        <f t="shared" si="15"/>
        <v>48.67</v>
      </c>
      <c r="K197" s="42">
        <f t="shared" si="12"/>
        <v>0</v>
      </c>
      <c r="L197" s="42">
        <f t="shared" si="13"/>
        <v>0</v>
      </c>
      <c r="M197" s="79">
        <f t="shared" si="14"/>
        <v>1</v>
      </c>
    </row>
    <row r="198" spans="1:13" s="4" customFormat="1" ht="24">
      <c r="A198" s="33" t="s">
        <v>31</v>
      </c>
      <c r="B198" s="33">
        <v>121</v>
      </c>
      <c r="C198" s="33" t="s">
        <v>449</v>
      </c>
      <c r="D198" s="40" t="s">
        <v>214</v>
      </c>
      <c r="E198" s="33" t="s">
        <v>11</v>
      </c>
      <c r="F198" s="33" t="s">
        <v>215</v>
      </c>
      <c r="G198" s="41"/>
      <c r="H198" s="41">
        <f>G198+'3ª Medição'!H198</f>
        <v>0</v>
      </c>
      <c r="I198" s="42">
        <v>1108.6</v>
      </c>
      <c r="J198" s="42">
        <v>1441.17</v>
      </c>
      <c r="K198" s="42">
        <f t="shared" si="12"/>
        <v>0</v>
      </c>
      <c r="L198" s="42">
        <f t="shared" si="13"/>
        <v>0</v>
      </c>
      <c r="M198" s="79">
        <f t="shared" si="14"/>
        <v>14</v>
      </c>
    </row>
    <row r="199" spans="1:13" s="4" customFormat="1" ht="24">
      <c r="A199" s="33" t="s">
        <v>31</v>
      </c>
      <c r="B199" s="33">
        <v>123</v>
      </c>
      <c r="C199" s="33" t="s">
        <v>450</v>
      </c>
      <c r="D199" s="40" t="s">
        <v>216</v>
      </c>
      <c r="E199" s="33" t="s">
        <v>11</v>
      </c>
      <c r="F199" s="33" t="s">
        <v>118</v>
      </c>
      <c r="G199" s="41"/>
      <c r="H199" s="41">
        <f>G199+'3ª Medição'!H199</f>
        <v>0</v>
      </c>
      <c r="I199" s="42">
        <v>1108.6</v>
      </c>
      <c r="J199" s="42">
        <v>1441.17</v>
      </c>
      <c r="K199" s="42">
        <f t="shared" si="12"/>
        <v>0</v>
      </c>
      <c r="L199" s="42">
        <f t="shared" si="13"/>
        <v>0</v>
      </c>
      <c r="M199" s="79">
        <f t="shared" si="14"/>
        <v>2</v>
      </c>
    </row>
    <row r="200" spans="1:13" s="2" customFormat="1" ht="15">
      <c r="A200" s="33"/>
      <c r="B200" s="33"/>
      <c r="C200" s="33"/>
      <c r="D200" s="40" t="s">
        <v>256</v>
      </c>
      <c r="E200" s="33"/>
      <c r="F200" s="33"/>
      <c r="G200" s="41"/>
      <c r="H200" s="41"/>
      <c r="I200" s="42"/>
      <c r="J200" s="42"/>
      <c r="K200" s="42"/>
      <c r="L200" s="42">
        <f t="shared" si="13"/>
        <v>0</v>
      </c>
      <c r="M200" s="79">
        <f t="shared" si="14"/>
        <v>0</v>
      </c>
    </row>
    <row r="201" spans="1:13" s="2" customFormat="1" ht="15">
      <c r="A201" s="347" t="s">
        <v>315</v>
      </c>
      <c r="B201" s="348"/>
      <c r="C201" s="348"/>
      <c r="D201" s="348"/>
      <c r="E201" s="348"/>
      <c r="F201" s="349"/>
      <c r="G201" s="65"/>
      <c r="H201" s="41"/>
      <c r="I201" s="46"/>
      <c r="J201" s="46"/>
      <c r="K201" s="42"/>
      <c r="L201" s="42">
        <f t="shared" si="13"/>
        <v>0</v>
      </c>
      <c r="M201" s="79">
        <f t="shared" si="14"/>
        <v>0</v>
      </c>
    </row>
    <row r="202" spans="1:13" s="2" customFormat="1" ht="84">
      <c r="A202" s="33" t="s">
        <v>460</v>
      </c>
      <c r="B202" s="33" t="s">
        <v>500</v>
      </c>
      <c r="C202" s="33" t="s">
        <v>451</v>
      </c>
      <c r="D202" s="40" t="s">
        <v>308</v>
      </c>
      <c r="E202" s="33" t="s">
        <v>11</v>
      </c>
      <c r="F202" s="33" t="s">
        <v>12</v>
      </c>
      <c r="G202" s="41"/>
      <c r="H202" s="41">
        <f>G202+'3ª Medição'!H202</f>
        <v>0</v>
      </c>
      <c r="I202" s="42">
        <v>145.24</v>
      </c>
      <c r="J202" s="42">
        <f t="shared" si="15"/>
        <v>188.81</v>
      </c>
      <c r="K202" s="42">
        <f t="shared" si="12"/>
        <v>0</v>
      </c>
      <c r="L202" s="42">
        <f t="shared" si="13"/>
        <v>0</v>
      </c>
      <c r="M202" s="79">
        <f t="shared" si="14"/>
        <v>1</v>
      </c>
    </row>
    <row r="203" spans="1:13" s="2" customFormat="1" ht="60">
      <c r="A203" s="33" t="s">
        <v>460</v>
      </c>
      <c r="B203" s="33" t="s">
        <v>498</v>
      </c>
      <c r="C203" s="33" t="s">
        <v>452</v>
      </c>
      <c r="D203" s="40" t="s">
        <v>309</v>
      </c>
      <c r="E203" s="33" t="s">
        <v>11</v>
      </c>
      <c r="F203" s="33" t="s">
        <v>116</v>
      </c>
      <c r="G203" s="41"/>
      <c r="H203" s="41">
        <f>G203+'3ª Medição'!H203</f>
        <v>0</v>
      </c>
      <c r="I203" s="42">
        <v>42.34</v>
      </c>
      <c r="J203" s="42">
        <f>ROUND(I203*1.3,2)</f>
        <v>55.04</v>
      </c>
      <c r="K203" s="42">
        <f t="shared" si="12"/>
        <v>0</v>
      </c>
      <c r="L203" s="42">
        <f t="shared" si="13"/>
        <v>0</v>
      </c>
      <c r="M203" s="79">
        <f t="shared" si="14"/>
        <v>3</v>
      </c>
    </row>
    <row r="204" spans="1:13" s="2" customFormat="1" ht="60">
      <c r="A204" s="33" t="s">
        <v>460</v>
      </c>
      <c r="B204" s="33" t="s">
        <v>499</v>
      </c>
      <c r="C204" s="33" t="s">
        <v>453</v>
      </c>
      <c r="D204" s="40" t="s">
        <v>310</v>
      </c>
      <c r="E204" s="33" t="s">
        <v>11</v>
      </c>
      <c r="F204" s="33" t="s">
        <v>154</v>
      </c>
      <c r="G204" s="41"/>
      <c r="H204" s="41">
        <f>G204+'3ª Medição'!H204</f>
        <v>0</v>
      </c>
      <c r="I204" s="42">
        <v>43.74</v>
      </c>
      <c r="J204" s="42">
        <v>56.87</v>
      </c>
      <c r="K204" s="42">
        <f t="shared" si="12"/>
        <v>0</v>
      </c>
      <c r="L204" s="42">
        <f t="shared" si="13"/>
        <v>0</v>
      </c>
      <c r="M204" s="79">
        <f t="shared" si="14"/>
        <v>5</v>
      </c>
    </row>
    <row r="205" spans="1:13" s="2" customFormat="1" ht="72">
      <c r="A205" s="33" t="s">
        <v>460</v>
      </c>
      <c r="B205" s="33" t="s">
        <v>501</v>
      </c>
      <c r="C205" s="33" t="s">
        <v>454</v>
      </c>
      <c r="D205" s="40" t="s">
        <v>311</v>
      </c>
      <c r="E205" s="33" t="s">
        <v>11</v>
      </c>
      <c r="F205" s="33" t="s">
        <v>12</v>
      </c>
      <c r="G205" s="41"/>
      <c r="H205" s="41">
        <f>G205+'3ª Medição'!H205</f>
        <v>0</v>
      </c>
      <c r="I205" s="42">
        <v>163.07</v>
      </c>
      <c r="J205" s="42">
        <v>212</v>
      </c>
      <c r="K205" s="42">
        <f t="shared" si="12"/>
        <v>0</v>
      </c>
      <c r="L205" s="42">
        <f t="shared" si="13"/>
        <v>0</v>
      </c>
      <c r="M205" s="79">
        <f t="shared" si="14"/>
        <v>1</v>
      </c>
    </row>
    <row r="206" spans="1:13" s="4" customFormat="1" ht="72">
      <c r="A206" s="33" t="s">
        <v>460</v>
      </c>
      <c r="B206" s="33" t="s">
        <v>499</v>
      </c>
      <c r="C206" s="33" t="s">
        <v>455</v>
      </c>
      <c r="D206" s="40" t="s">
        <v>312</v>
      </c>
      <c r="E206" s="33" t="s">
        <v>11</v>
      </c>
      <c r="F206" s="33" t="s">
        <v>313</v>
      </c>
      <c r="G206" s="41"/>
      <c r="H206" s="41">
        <f>G206+'3ª Medição'!H206</f>
        <v>0</v>
      </c>
      <c r="I206" s="42">
        <v>42.34</v>
      </c>
      <c r="J206" s="42">
        <f t="shared" si="15"/>
        <v>55.04</v>
      </c>
      <c r="K206" s="42">
        <f t="shared" si="12"/>
        <v>0</v>
      </c>
      <c r="L206" s="42">
        <f t="shared" si="13"/>
        <v>0</v>
      </c>
      <c r="M206" s="79">
        <f t="shared" si="14"/>
        <v>21</v>
      </c>
    </row>
    <row r="207" spans="1:13" s="4" customFormat="1" ht="72">
      <c r="A207" s="33" t="s">
        <v>460</v>
      </c>
      <c r="B207" s="33" t="s">
        <v>499</v>
      </c>
      <c r="C207" s="33" t="s">
        <v>456</v>
      </c>
      <c r="D207" s="40" t="s">
        <v>314</v>
      </c>
      <c r="E207" s="33" t="s">
        <v>11</v>
      </c>
      <c r="F207" s="33" t="s">
        <v>126</v>
      </c>
      <c r="G207" s="41"/>
      <c r="H207" s="41">
        <f>G207+'3ª Medição'!H207</f>
        <v>0</v>
      </c>
      <c r="I207" s="42">
        <v>42.34</v>
      </c>
      <c r="J207" s="42">
        <f t="shared" si="15"/>
        <v>55.04</v>
      </c>
      <c r="K207" s="42">
        <f t="shared" si="12"/>
        <v>0</v>
      </c>
      <c r="L207" s="42">
        <f t="shared" si="13"/>
        <v>0</v>
      </c>
      <c r="M207" s="79">
        <f t="shared" si="14"/>
        <v>4</v>
      </c>
    </row>
    <row r="208" spans="1:13" s="2" customFormat="1" ht="15">
      <c r="A208" s="61"/>
      <c r="B208" s="38"/>
      <c r="C208" s="38"/>
      <c r="D208" s="62" t="s">
        <v>256</v>
      </c>
      <c r="E208" s="38"/>
      <c r="F208" s="63"/>
      <c r="G208" s="64"/>
      <c r="H208" s="63"/>
      <c r="I208" s="42"/>
      <c r="J208" s="42"/>
      <c r="K208" s="42"/>
      <c r="L208" s="42">
        <f>H208*J208</f>
        <v>0</v>
      </c>
      <c r="M208" s="79">
        <f>F208-H208</f>
        <v>0</v>
      </c>
    </row>
    <row r="209" spans="1:12" s="2" customFormat="1" ht="15">
      <c r="A209" s="39"/>
      <c r="B209" s="39"/>
      <c r="C209" s="39"/>
      <c r="D209" s="66"/>
      <c r="E209" s="39"/>
      <c r="F209" s="39"/>
      <c r="G209" s="67"/>
      <c r="H209" s="39"/>
      <c r="I209" s="68"/>
      <c r="J209" s="68"/>
      <c r="K209" s="68"/>
      <c r="L209" s="68"/>
    </row>
    <row r="210" spans="1:12" s="2" customFormat="1" ht="15">
      <c r="A210" s="39"/>
      <c r="B210" s="39"/>
      <c r="C210" s="39"/>
      <c r="D210" s="66"/>
      <c r="E210" s="39"/>
      <c r="F210" s="39"/>
      <c r="G210" s="67"/>
      <c r="H210" s="39"/>
      <c r="I210" s="68"/>
      <c r="J210" s="68"/>
      <c r="K210" s="68"/>
      <c r="L210" s="68"/>
    </row>
    <row r="211" spans="1:12" s="2" customFormat="1" ht="15">
      <c r="A211" s="347" t="s">
        <v>256</v>
      </c>
      <c r="B211" s="348"/>
      <c r="C211" s="348"/>
      <c r="D211" s="348"/>
      <c r="E211" s="348"/>
      <c r="F211" s="349"/>
      <c r="G211" s="65"/>
      <c r="H211" s="69"/>
      <c r="I211" s="70"/>
      <c r="J211" s="70"/>
      <c r="K211" s="71">
        <f>SUM(K15:K210)</f>
        <v>24909.698500000002</v>
      </c>
      <c r="L211" s="71">
        <f>SUM(L15:L208)</f>
        <v>147216.7025</v>
      </c>
    </row>
  </sheetData>
  <sheetProtection/>
  <mergeCells count="63">
    <mergeCell ref="K4:L4"/>
    <mergeCell ref="A1:L2"/>
    <mergeCell ref="A3:B3"/>
    <mergeCell ref="C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8:D8"/>
    <mergeCell ref="E8:F8"/>
    <mergeCell ref="G8:H8"/>
    <mergeCell ref="I8:J8"/>
    <mergeCell ref="K8:L8"/>
    <mergeCell ref="A7:D7"/>
    <mergeCell ref="E7:F7"/>
    <mergeCell ref="G7:H7"/>
    <mergeCell ref="I7:J7"/>
    <mergeCell ref="K7:L7"/>
    <mergeCell ref="A44:F44"/>
    <mergeCell ref="I10:J10"/>
    <mergeCell ref="K10:L10"/>
    <mergeCell ref="C9:D9"/>
    <mergeCell ref="E9:F9"/>
    <mergeCell ref="G9:H9"/>
    <mergeCell ref="I9:J9"/>
    <mergeCell ref="K9:L9"/>
    <mergeCell ref="C10:D10"/>
    <mergeCell ref="E10:F10"/>
    <mergeCell ref="G10:H10"/>
    <mergeCell ref="A20:E20"/>
    <mergeCell ref="A26:E26"/>
    <mergeCell ref="A34:E34"/>
    <mergeCell ref="A211:F211"/>
    <mergeCell ref="A137:E137"/>
    <mergeCell ref="A176:E176"/>
    <mergeCell ref="A185:E185"/>
    <mergeCell ref="A190:E190"/>
    <mergeCell ref="A195:F195"/>
    <mergeCell ref="A201:F201"/>
    <mergeCell ref="A111:F111"/>
    <mergeCell ref="A45:F45"/>
    <mergeCell ref="A53:F53"/>
    <mergeCell ref="A88:F88"/>
    <mergeCell ref="A109:F109"/>
    <mergeCell ref="A56:F56"/>
    <mergeCell ref="A57:F57"/>
    <mergeCell ref="A62:F6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8"/>
  <sheetViews>
    <sheetView showZeros="0" zoomScale="90" zoomScaleNormal="90" zoomScalePageLayoutView="0" workbookViewId="0" topLeftCell="A100">
      <selection activeCell="J110" sqref="J110"/>
    </sheetView>
  </sheetViews>
  <sheetFormatPr defaultColWidth="9.140625" defaultRowHeight="15"/>
  <cols>
    <col min="1" max="1" width="6.7109375" style="8" customWidth="1"/>
    <col min="2" max="2" width="8.57421875" style="32" customWidth="1"/>
    <col min="3" max="3" width="5.57421875" style="8" bestFit="1" customWidth="1"/>
    <col min="4" max="4" width="36.7109375" style="9" customWidth="1"/>
    <col min="5" max="5" width="5.421875" style="8" bestFit="1" customWidth="1"/>
    <col min="6" max="6" width="9.421875" style="8" customWidth="1"/>
    <col min="7" max="7" width="10.140625" style="22" customWidth="1"/>
    <col min="8" max="8" width="11.00390625" style="8" customWidth="1"/>
    <col min="9" max="9" width="11.7109375" style="10" customWidth="1"/>
    <col min="10" max="10" width="11.7109375" style="10" bestFit="1" customWidth="1"/>
    <col min="11" max="11" width="12.57421875" style="10" bestFit="1" customWidth="1"/>
    <col min="12" max="12" width="14.8515625" style="10" customWidth="1"/>
    <col min="14" max="14" width="14.00390625" style="0" customWidth="1"/>
  </cols>
  <sheetData>
    <row r="1" spans="1:12" ht="15">
      <c r="A1" s="337" t="s">
        <v>531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9"/>
    </row>
    <row r="2" spans="1:12" ht="15">
      <c r="A2" s="340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2"/>
    </row>
    <row r="3" spans="1:12" ht="15.75" customHeight="1">
      <c r="A3" s="343" t="s">
        <v>522</v>
      </c>
      <c r="B3" s="343"/>
      <c r="C3" s="323" t="s">
        <v>523</v>
      </c>
      <c r="D3" s="324"/>
      <c r="E3" s="324"/>
      <c r="F3" s="325"/>
      <c r="G3" s="319" t="s">
        <v>524</v>
      </c>
      <c r="H3" s="320"/>
      <c r="I3" s="326" t="s">
        <v>253</v>
      </c>
      <c r="J3" s="327"/>
      <c r="K3" s="344" t="s">
        <v>526</v>
      </c>
      <c r="L3" s="344"/>
    </row>
    <row r="4" spans="1:12" ht="15">
      <c r="A4" s="345"/>
      <c r="B4" s="345"/>
      <c r="C4" s="346"/>
      <c r="D4" s="346"/>
      <c r="E4" s="317" t="s">
        <v>540</v>
      </c>
      <c r="F4" s="317"/>
      <c r="G4" s="321">
        <v>42275</v>
      </c>
      <c r="H4" s="322"/>
      <c r="I4" s="400" t="s">
        <v>551</v>
      </c>
      <c r="J4" s="401"/>
      <c r="K4" s="318"/>
      <c r="L4" s="318"/>
    </row>
    <row r="5" spans="1:12" ht="15">
      <c r="A5" s="350" t="s">
        <v>542</v>
      </c>
      <c r="B5" s="351"/>
      <c r="C5" s="390" t="s">
        <v>543</v>
      </c>
      <c r="D5" s="391"/>
      <c r="E5" s="380" t="s">
        <v>538</v>
      </c>
      <c r="F5" s="381"/>
      <c r="G5" s="392" t="s">
        <v>525</v>
      </c>
      <c r="H5" s="393"/>
      <c r="I5" s="386" t="s">
        <v>516</v>
      </c>
      <c r="J5" s="387"/>
      <c r="K5" s="388">
        <v>650936.07</v>
      </c>
      <c r="L5" s="389"/>
    </row>
    <row r="6" spans="1:12" ht="15">
      <c r="A6" s="378"/>
      <c r="B6" s="379"/>
      <c r="C6" s="379"/>
      <c r="D6" s="397"/>
      <c r="E6" s="384"/>
      <c r="F6" s="385"/>
      <c r="G6" s="394" t="s">
        <v>552</v>
      </c>
      <c r="H6" s="395"/>
      <c r="I6" s="386" t="s">
        <v>518</v>
      </c>
      <c r="J6" s="387"/>
      <c r="K6" s="402">
        <f>K211</f>
        <v>30121.729099999997</v>
      </c>
      <c r="L6" s="403"/>
    </row>
    <row r="7" spans="1:12" ht="15">
      <c r="A7" s="374" t="s">
        <v>530</v>
      </c>
      <c r="B7" s="375"/>
      <c r="C7" s="375"/>
      <c r="D7" s="376"/>
      <c r="E7" s="336"/>
      <c r="F7" s="336"/>
      <c r="G7" s="334" t="s">
        <v>528</v>
      </c>
      <c r="H7" s="335"/>
      <c r="I7" s="372" t="s">
        <v>519</v>
      </c>
      <c r="J7" s="373"/>
      <c r="K7" s="333">
        <f>L211</f>
        <v>177338.4316</v>
      </c>
      <c r="L7" s="333"/>
    </row>
    <row r="8" spans="1:12" ht="15">
      <c r="A8" s="377"/>
      <c r="B8" s="377"/>
      <c r="C8" s="377"/>
      <c r="D8" s="377"/>
      <c r="E8" s="382" t="s">
        <v>527</v>
      </c>
      <c r="F8" s="383"/>
      <c r="G8" s="398" t="s">
        <v>537</v>
      </c>
      <c r="H8" s="399"/>
      <c r="I8" s="372" t="s">
        <v>517</v>
      </c>
      <c r="J8" s="373"/>
      <c r="K8" s="331">
        <f>K5-K7</f>
        <v>473597.63839999994</v>
      </c>
      <c r="L8" s="332"/>
    </row>
    <row r="9" spans="1:12" ht="15">
      <c r="A9" s="23" t="s">
        <v>254</v>
      </c>
      <c r="B9" s="27"/>
      <c r="C9" s="363" t="s">
        <v>535</v>
      </c>
      <c r="D9" s="364"/>
      <c r="E9" s="361" t="s">
        <v>539</v>
      </c>
      <c r="F9" s="362"/>
      <c r="G9" s="334" t="s">
        <v>529</v>
      </c>
      <c r="H9" s="335"/>
      <c r="I9" s="372" t="s">
        <v>520</v>
      </c>
      <c r="J9" s="373"/>
      <c r="K9" s="396">
        <f>K6/K5</f>
        <v>0.04627448145560592</v>
      </c>
      <c r="L9" s="396"/>
    </row>
    <row r="10" spans="1:12" ht="15">
      <c r="A10" s="24"/>
      <c r="B10" s="28"/>
      <c r="C10" s="368"/>
      <c r="D10" s="368"/>
      <c r="E10" s="369"/>
      <c r="F10" s="369"/>
      <c r="G10" s="370">
        <v>41891</v>
      </c>
      <c r="H10" s="371"/>
      <c r="I10" s="355" t="s">
        <v>521</v>
      </c>
      <c r="J10" s="355"/>
      <c r="K10" s="330">
        <f>K7/K5</f>
        <v>0.2724360191009234</v>
      </c>
      <c r="L10" s="330"/>
    </row>
    <row r="11" spans="1:12" ht="15">
      <c r="A11" s="5"/>
      <c r="B11" s="29"/>
      <c r="C11" s="5"/>
      <c r="D11" s="6"/>
      <c r="E11" s="5"/>
      <c r="F11" s="5"/>
      <c r="G11" s="20"/>
      <c r="H11" s="5"/>
      <c r="I11" s="7"/>
      <c r="J11" s="7"/>
      <c r="K11" s="7"/>
      <c r="L11" s="7"/>
    </row>
    <row r="12" spans="1:12" s="1" customFormat="1" ht="15">
      <c r="A12" s="74" t="s">
        <v>255</v>
      </c>
      <c r="B12" s="75" t="s">
        <v>0</v>
      </c>
      <c r="C12" s="74" t="s">
        <v>1</v>
      </c>
      <c r="D12" s="76" t="s">
        <v>2</v>
      </c>
      <c r="E12" s="76" t="s">
        <v>3</v>
      </c>
      <c r="F12" s="76" t="s">
        <v>511</v>
      </c>
      <c r="G12" s="77" t="s">
        <v>511</v>
      </c>
      <c r="H12" s="76" t="s">
        <v>511</v>
      </c>
      <c r="I12" s="78" t="s">
        <v>534</v>
      </c>
      <c r="J12" s="78" t="s">
        <v>533</v>
      </c>
      <c r="K12" s="78" t="s">
        <v>457</v>
      </c>
      <c r="L12" s="78" t="s">
        <v>457</v>
      </c>
    </row>
    <row r="13" spans="1:12" s="1" customFormat="1" ht="25.5">
      <c r="A13" s="12"/>
      <c r="B13" s="30"/>
      <c r="C13" s="12"/>
      <c r="D13" s="11"/>
      <c r="E13" s="17"/>
      <c r="F13" s="17" t="s">
        <v>510</v>
      </c>
      <c r="G13" s="19" t="s">
        <v>514</v>
      </c>
      <c r="H13" s="17" t="s">
        <v>513</v>
      </c>
      <c r="I13" s="18" t="s">
        <v>532</v>
      </c>
      <c r="J13" s="18" t="s">
        <v>532</v>
      </c>
      <c r="K13" s="18" t="s">
        <v>512</v>
      </c>
      <c r="L13" s="18" t="s">
        <v>515</v>
      </c>
    </row>
    <row r="14" spans="1:12" ht="25.5">
      <c r="A14" s="13"/>
      <c r="B14" s="31"/>
      <c r="C14" s="26">
        <v>1</v>
      </c>
      <c r="D14" s="25" t="s">
        <v>4</v>
      </c>
      <c r="E14" s="13"/>
      <c r="F14" s="13"/>
      <c r="G14" s="21"/>
      <c r="H14" s="16"/>
      <c r="I14" s="14"/>
      <c r="J14" s="14"/>
      <c r="K14" s="15"/>
      <c r="L14" s="15"/>
    </row>
    <row r="15" spans="1:13" s="2" customFormat="1" ht="48">
      <c r="A15" s="33" t="s">
        <v>5</v>
      </c>
      <c r="B15" s="33" t="s">
        <v>6</v>
      </c>
      <c r="C15" s="33" t="s">
        <v>317</v>
      </c>
      <c r="D15" s="40" t="s">
        <v>218</v>
      </c>
      <c r="E15" s="33" t="s">
        <v>29</v>
      </c>
      <c r="F15" s="33" t="s">
        <v>219</v>
      </c>
      <c r="G15" s="41"/>
      <c r="H15" s="41">
        <f>G15+'4ª Medição'!H15</f>
        <v>4.5</v>
      </c>
      <c r="I15" s="42">
        <v>162.92</v>
      </c>
      <c r="J15" s="42">
        <v>211.79</v>
      </c>
      <c r="K15" s="42">
        <f>J15*G15</f>
        <v>0</v>
      </c>
      <c r="L15" s="42">
        <f>H15*J15</f>
        <v>953.055</v>
      </c>
      <c r="M15" s="79">
        <f>F15-H15</f>
        <v>0</v>
      </c>
    </row>
    <row r="16" spans="1:13" s="2" customFormat="1" ht="48">
      <c r="A16" s="33" t="s">
        <v>5</v>
      </c>
      <c r="B16" s="33" t="s">
        <v>7</v>
      </c>
      <c r="C16" s="33" t="s">
        <v>318</v>
      </c>
      <c r="D16" s="40" t="s">
        <v>220</v>
      </c>
      <c r="E16" s="33" t="s">
        <v>29</v>
      </c>
      <c r="F16" s="33" t="s">
        <v>221</v>
      </c>
      <c r="G16" s="41"/>
      <c r="H16" s="41">
        <f>G16+'4ª Medição'!H16</f>
        <v>360</v>
      </c>
      <c r="I16" s="42">
        <v>8.38</v>
      </c>
      <c r="J16" s="42">
        <f aca="true" t="shared" si="0" ref="J16:J25">ROUND(I16*1.3,2)</f>
        <v>10.89</v>
      </c>
      <c r="K16" s="42">
        <f aca="true" t="shared" si="1" ref="K16:K79">J16*G16</f>
        <v>0</v>
      </c>
      <c r="L16" s="42">
        <f aca="true" t="shared" si="2" ref="L16:L79">H16*J16</f>
        <v>3920.4</v>
      </c>
      <c r="M16" s="79">
        <f aca="true" t="shared" si="3" ref="M16:M79">F16-H16</f>
        <v>0</v>
      </c>
    </row>
    <row r="17" spans="1:13" s="2" customFormat="1" ht="48">
      <c r="A17" s="33" t="s">
        <v>5</v>
      </c>
      <c r="B17" s="33" t="s">
        <v>8</v>
      </c>
      <c r="C17" s="33" t="s">
        <v>319</v>
      </c>
      <c r="D17" s="40" t="s">
        <v>222</v>
      </c>
      <c r="E17" s="33" t="s">
        <v>11</v>
      </c>
      <c r="F17" s="33" t="s">
        <v>12</v>
      </c>
      <c r="G17" s="41"/>
      <c r="H17" s="41">
        <f>G17+'4ª Medição'!H17</f>
        <v>1</v>
      </c>
      <c r="I17" s="42">
        <v>1003.88</v>
      </c>
      <c r="J17" s="42">
        <f t="shared" si="0"/>
        <v>1305.04</v>
      </c>
      <c r="K17" s="42">
        <f t="shared" si="1"/>
        <v>0</v>
      </c>
      <c r="L17" s="42">
        <f t="shared" si="2"/>
        <v>1305.04</v>
      </c>
      <c r="M17" s="79">
        <f t="shared" si="3"/>
        <v>0</v>
      </c>
    </row>
    <row r="18" spans="1:13" s="2" customFormat="1" ht="24">
      <c r="A18" s="33" t="s">
        <v>5</v>
      </c>
      <c r="B18" s="33" t="s">
        <v>9</v>
      </c>
      <c r="C18" s="33" t="s">
        <v>320</v>
      </c>
      <c r="D18" s="40" t="s">
        <v>10</v>
      </c>
      <c r="E18" s="33" t="s">
        <v>11</v>
      </c>
      <c r="F18" s="33" t="s">
        <v>12</v>
      </c>
      <c r="G18" s="41"/>
      <c r="H18" s="41">
        <f>G18+'4ª Medição'!H18</f>
        <v>0</v>
      </c>
      <c r="I18" s="42">
        <v>562.88</v>
      </c>
      <c r="J18" s="42">
        <f t="shared" si="0"/>
        <v>731.74</v>
      </c>
      <c r="K18" s="42">
        <f t="shared" si="1"/>
        <v>0</v>
      </c>
      <c r="L18" s="42">
        <f t="shared" si="2"/>
        <v>0</v>
      </c>
      <c r="M18" s="79">
        <f t="shared" si="3"/>
        <v>1</v>
      </c>
    </row>
    <row r="19" spans="1:13" s="2" customFormat="1" ht="24">
      <c r="A19" s="33" t="s">
        <v>5</v>
      </c>
      <c r="B19" s="33">
        <v>73658</v>
      </c>
      <c r="C19" s="33" t="s">
        <v>321</v>
      </c>
      <c r="D19" s="40" t="s">
        <v>13</v>
      </c>
      <c r="E19" s="33" t="s">
        <v>11</v>
      </c>
      <c r="F19" s="33" t="s">
        <v>12</v>
      </c>
      <c r="G19" s="41"/>
      <c r="H19" s="41">
        <f>G19+'4ª Medição'!H19</f>
        <v>1</v>
      </c>
      <c r="I19" s="42">
        <v>415.88</v>
      </c>
      <c r="J19" s="42">
        <f t="shared" si="0"/>
        <v>540.64</v>
      </c>
      <c r="K19" s="42">
        <f t="shared" si="1"/>
        <v>0</v>
      </c>
      <c r="L19" s="42">
        <f t="shared" si="2"/>
        <v>540.64</v>
      </c>
      <c r="M19" s="79">
        <f t="shared" si="3"/>
        <v>0</v>
      </c>
    </row>
    <row r="20" spans="1:13" s="2" customFormat="1" ht="15">
      <c r="A20" s="356"/>
      <c r="B20" s="356"/>
      <c r="C20" s="356"/>
      <c r="D20" s="356"/>
      <c r="E20" s="356"/>
      <c r="F20" s="33"/>
      <c r="G20" s="41"/>
      <c r="H20" s="41">
        <f>G20+'4ª Medição'!H20</f>
        <v>0</v>
      </c>
      <c r="I20" s="42"/>
      <c r="J20" s="42"/>
      <c r="K20" s="42"/>
      <c r="L20" s="42">
        <f t="shared" si="2"/>
        <v>0</v>
      </c>
      <c r="M20" s="79">
        <f t="shared" si="3"/>
        <v>0</v>
      </c>
    </row>
    <row r="21" spans="1:13" s="2" customFormat="1" ht="15">
      <c r="A21" s="34"/>
      <c r="B21" s="34"/>
      <c r="C21" s="43">
        <v>2</v>
      </c>
      <c r="D21" s="44" t="s">
        <v>14</v>
      </c>
      <c r="E21" s="34"/>
      <c r="F21" s="34"/>
      <c r="G21" s="45"/>
      <c r="H21" s="41">
        <f>G21+'4ª Medição'!H21</f>
        <v>0</v>
      </c>
      <c r="I21" s="46"/>
      <c r="J21" s="46"/>
      <c r="K21" s="42"/>
      <c r="L21" s="42">
        <f t="shared" si="2"/>
        <v>0</v>
      </c>
      <c r="M21" s="79">
        <f t="shared" si="3"/>
        <v>0</v>
      </c>
    </row>
    <row r="22" spans="1:13" s="2" customFormat="1" ht="24">
      <c r="A22" s="33" t="s">
        <v>5</v>
      </c>
      <c r="B22" s="33" t="s">
        <v>15</v>
      </c>
      <c r="C22" s="33" t="s">
        <v>322</v>
      </c>
      <c r="D22" s="40" t="s">
        <v>16</v>
      </c>
      <c r="E22" s="33" t="s">
        <v>17</v>
      </c>
      <c r="F22" s="33" t="s">
        <v>18</v>
      </c>
      <c r="G22" s="41"/>
      <c r="H22" s="41">
        <f>G22+'4ª Medição'!H22</f>
        <v>82.66</v>
      </c>
      <c r="I22" s="42">
        <v>18.96</v>
      </c>
      <c r="J22" s="42">
        <f t="shared" si="0"/>
        <v>24.65</v>
      </c>
      <c r="K22" s="42">
        <f t="shared" si="1"/>
        <v>0</v>
      </c>
      <c r="L22" s="42">
        <f t="shared" si="2"/>
        <v>2037.5689999999997</v>
      </c>
      <c r="M22" s="79">
        <f t="shared" si="3"/>
        <v>0</v>
      </c>
    </row>
    <row r="23" spans="1:13" s="2" customFormat="1" ht="24">
      <c r="A23" s="33" t="s">
        <v>5</v>
      </c>
      <c r="B23" s="33">
        <v>72920</v>
      </c>
      <c r="C23" s="33" t="s">
        <v>323</v>
      </c>
      <c r="D23" s="40" t="s">
        <v>19</v>
      </c>
      <c r="E23" s="33" t="s">
        <v>17</v>
      </c>
      <c r="F23" s="33" t="s">
        <v>20</v>
      </c>
      <c r="G23" s="41"/>
      <c r="H23" s="41">
        <f>G23+'4ª Medição'!H23</f>
        <v>52.42</v>
      </c>
      <c r="I23" s="42">
        <v>9.18</v>
      </c>
      <c r="J23" s="42">
        <f t="shared" si="0"/>
        <v>11.93</v>
      </c>
      <c r="K23" s="42">
        <f t="shared" si="1"/>
        <v>0</v>
      </c>
      <c r="L23" s="42">
        <f t="shared" si="2"/>
        <v>625.3706</v>
      </c>
      <c r="M23" s="79">
        <f t="shared" si="3"/>
        <v>0</v>
      </c>
    </row>
    <row r="24" spans="1:13" s="2" customFormat="1" ht="24">
      <c r="A24" s="33" t="s">
        <v>5</v>
      </c>
      <c r="B24" s="33">
        <v>72898</v>
      </c>
      <c r="C24" s="33" t="s">
        <v>324</v>
      </c>
      <c r="D24" s="40" t="s">
        <v>21</v>
      </c>
      <c r="E24" s="33" t="s">
        <v>17</v>
      </c>
      <c r="F24" s="33" t="s">
        <v>22</v>
      </c>
      <c r="G24" s="41"/>
      <c r="H24" s="41">
        <f>G24+'4ª Medição'!H24</f>
        <v>46.53</v>
      </c>
      <c r="I24" s="42">
        <v>4.23</v>
      </c>
      <c r="J24" s="42">
        <v>5.49</v>
      </c>
      <c r="K24" s="42">
        <f t="shared" si="1"/>
        <v>0</v>
      </c>
      <c r="L24" s="42">
        <f t="shared" si="2"/>
        <v>255.4497</v>
      </c>
      <c r="M24" s="79">
        <f t="shared" si="3"/>
        <v>0</v>
      </c>
    </row>
    <row r="25" spans="1:13" s="2" customFormat="1" ht="36">
      <c r="A25" s="33" t="s">
        <v>5</v>
      </c>
      <c r="B25" s="33">
        <v>72900</v>
      </c>
      <c r="C25" s="33" t="s">
        <v>325</v>
      </c>
      <c r="D25" s="40" t="s">
        <v>23</v>
      </c>
      <c r="E25" s="33" t="s">
        <v>17</v>
      </c>
      <c r="F25" s="33" t="s">
        <v>22</v>
      </c>
      <c r="G25" s="41"/>
      <c r="H25" s="41">
        <f>G25+'4ª Medição'!H25</f>
        <v>46.53</v>
      </c>
      <c r="I25" s="42">
        <v>2.27</v>
      </c>
      <c r="J25" s="42">
        <f t="shared" si="0"/>
        <v>2.95</v>
      </c>
      <c r="K25" s="42">
        <f t="shared" si="1"/>
        <v>0</v>
      </c>
      <c r="L25" s="42">
        <f t="shared" si="2"/>
        <v>137.26350000000002</v>
      </c>
      <c r="M25" s="79">
        <f t="shared" si="3"/>
        <v>0</v>
      </c>
    </row>
    <row r="26" spans="1:13" s="2" customFormat="1" ht="15" customHeight="1">
      <c r="A26" s="357"/>
      <c r="B26" s="358"/>
      <c r="C26" s="358"/>
      <c r="D26" s="358"/>
      <c r="E26" s="359"/>
      <c r="F26" s="33"/>
      <c r="G26" s="41"/>
      <c r="H26" s="41">
        <f>G26+'4ª Medição'!H26</f>
        <v>0</v>
      </c>
      <c r="I26" s="42"/>
      <c r="J26" s="42"/>
      <c r="K26" s="42"/>
      <c r="L26" s="42">
        <f t="shared" si="2"/>
        <v>0</v>
      </c>
      <c r="M26" s="79">
        <f t="shared" si="3"/>
        <v>0</v>
      </c>
    </row>
    <row r="27" spans="1:13" s="2" customFormat="1" ht="15">
      <c r="A27" s="34"/>
      <c r="B27" s="34"/>
      <c r="C27" s="73">
        <v>3</v>
      </c>
      <c r="D27" s="72" t="s">
        <v>24</v>
      </c>
      <c r="E27" s="34"/>
      <c r="F27" s="34"/>
      <c r="G27" s="45"/>
      <c r="H27" s="41">
        <f>G27+'4ª Medição'!H27</f>
        <v>0</v>
      </c>
      <c r="I27" s="46"/>
      <c r="J27" s="46"/>
      <c r="K27" s="42"/>
      <c r="L27" s="42">
        <f t="shared" si="2"/>
        <v>0</v>
      </c>
      <c r="M27" s="79">
        <f t="shared" si="3"/>
        <v>0</v>
      </c>
    </row>
    <row r="28" spans="1:13" s="2" customFormat="1" ht="36">
      <c r="A28" s="33" t="s">
        <v>5</v>
      </c>
      <c r="B28" s="33" t="s">
        <v>25</v>
      </c>
      <c r="C28" s="33" t="s">
        <v>326</v>
      </c>
      <c r="D28" s="40" t="s">
        <v>26</v>
      </c>
      <c r="E28" s="33" t="s">
        <v>29</v>
      </c>
      <c r="F28" s="33" t="s">
        <v>30</v>
      </c>
      <c r="G28" s="83"/>
      <c r="H28" s="41">
        <f>G28+'4ª Medição'!H28</f>
        <v>0</v>
      </c>
      <c r="I28" s="42">
        <v>55.36</v>
      </c>
      <c r="J28" s="42">
        <f>ROUND(I28*1.3,2)</f>
        <v>71.97</v>
      </c>
      <c r="K28" s="42">
        <f t="shared" si="1"/>
        <v>0</v>
      </c>
      <c r="L28" s="42">
        <f t="shared" si="2"/>
        <v>0</v>
      </c>
      <c r="M28" s="79">
        <f t="shared" si="3"/>
        <v>389.98</v>
      </c>
    </row>
    <row r="29" spans="1:13" s="2" customFormat="1" ht="24">
      <c r="A29" s="33" t="s">
        <v>5</v>
      </c>
      <c r="B29" s="33" t="s">
        <v>27</v>
      </c>
      <c r="C29" s="33" t="s">
        <v>327</v>
      </c>
      <c r="D29" s="40" t="s">
        <v>28</v>
      </c>
      <c r="E29" s="33" t="s">
        <v>29</v>
      </c>
      <c r="F29" s="33" t="s">
        <v>30</v>
      </c>
      <c r="G29" s="41"/>
      <c r="H29" s="41">
        <f>G29+'4ª Medição'!H29</f>
        <v>0</v>
      </c>
      <c r="I29" s="42">
        <v>32.58</v>
      </c>
      <c r="J29" s="42">
        <v>42.36</v>
      </c>
      <c r="K29" s="42">
        <f t="shared" si="1"/>
        <v>0</v>
      </c>
      <c r="L29" s="42">
        <f t="shared" si="2"/>
        <v>0</v>
      </c>
      <c r="M29" s="79">
        <f t="shared" si="3"/>
        <v>389.98</v>
      </c>
    </row>
    <row r="30" spans="1:13" s="3" customFormat="1" ht="24">
      <c r="A30" s="33" t="s">
        <v>31</v>
      </c>
      <c r="B30" s="33">
        <v>91</v>
      </c>
      <c r="C30" s="33" t="s">
        <v>328</v>
      </c>
      <c r="D30" s="40" t="s">
        <v>32</v>
      </c>
      <c r="E30" s="33" t="s">
        <v>29</v>
      </c>
      <c r="F30" s="33" t="s">
        <v>33</v>
      </c>
      <c r="G30" s="41"/>
      <c r="H30" s="41">
        <f>G30+'4ª Medição'!H30</f>
        <v>0</v>
      </c>
      <c r="I30" s="42">
        <v>113.92</v>
      </c>
      <c r="J30" s="42">
        <v>148.09</v>
      </c>
      <c r="K30" s="42">
        <f t="shared" si="1"/>
        <v>0</v>
      </c>
      <c r="L30" s="42">
        <f t="shared" si="2"/>
        <v>0</v>
      </c>
      <c r="M30" s="79">
        <f t="shared" si="3"/>
        <v>45.73</v>
      </c>
    </row>
    <row r="31" spans="1:13" s="2" customFormat="1" ht="48">
      <c r="A31" s="33" t="s">
        <v>5</v>
      </c>
      <c r="B31" s="33">
        <v>6058</v>
      </c>
      <c r="C31" s="33" t="s">
        <v>329</v>
      </c>
      <c r="D31" s="40" t="s">
        <v>223</v>
      </c>
      <c r="E31" s="33" t="s">
        <v>35</v>
      </c>
      <c r="F31" s="33" t="s">
        <v>224</v>
      </c>
      <c r="G31" s="41"/>
      <c r="H31" s="41">
        <f>G31+'4ª Medição'!H31</f>
        <v>0</v>
      </c>
      <c r="I31" s="42">
        <v>17.27</v>
      </c>
      <c r="J31" s="42">
        <f>ROUND(I31*1.3,2)</f>
        <v>22.45</v>
      </c>
      <c r="K31" s="42">
        <f t="shared" si="1"/>
        <v>0</v>
      </c>
      <c r="L31" s="42">
        <f t="shared" si="2"/>
        <v>0</v>
      </c>
      <c r="M31" s="79">
        <f t="shared" si="3"/>
        <v>36.1</v>
      </c>
    </row>
    <row r="32" spans="1:13" s="2" customFormat="1" ht="15">
      <c r="A32" s="33" t="s">
        <v>5</v>
      </c>
      <c r="B32" s="33">
        <v>72105</v>
      </c>
      <c r="C32" s="33" t="s">
        <v>330</v>
      </c>
      <c r="D32" s="40" t="s">
        <v>34</v>
      </c>
      <c r="E32" s="33" t="s">
        <v>35</v>
      </c>
      <c r="F32" s="33" t="s">
        <v>36</v>
      </c>
      <c r="G32" s="41"/>
      <c r="H32" s="41">
        <f>G32+'4ª Medição'!H32</f>
        <v>0</v>
      </c>
      <c r="I32" s="42">
        <v>30.13</v>
      </c>
      <c r="J32" s="42">
        <f>ROUND(I32*1.3,2)</f>
        <v>39.17</v>
      </c>
      <c r="K32" s="42">
        <f t="shared" si="1"/>
        <v>0</v>
      </c>
      <c r="L32" s="42">
        <f t="shared" si="2"/>
        <v>0</v>
      </c>
      <c r="M32" s="79">
        <f t="shared" si="3"/>
        <v>77.73</v>
      </c>
    </row>
    <row r="33" spans="1:13" s="2" customFormat="1" ht="24">
      <c r="A33" s="33" t="s">
        <v>5</v>
      </c>
      <c r="B33" s="33">
        <v>72107</v>
      </c>
      <c r="C33" s="33" t="s">
        <v>331</v>
      </c>
      <c r="D33" s="40" t="s">
        <v>37</v>
      </c>
      <c r="E33" s="33" t="s">
        <v>35</v>
      </c>
      <c r="F33" s="33" t="s">
        <v>38</v>
      </c>
      <c r="G33" s="41"/>
      <c r="H33" s="41">
        <f>G33+'4ª Medição'!H33</f>
        <v>0</v>
      </c>
      <c r="I33" s="42">
        <v>24.74</v>
      </c>
      <c r="J33" s="42">
        <v>32.17</v>
      </c>
      <c r="K33" s="42">
        <f t="shared" si="1"/>
        <v>0</v>
      </c>
      <c r="L33" s="42">
        <f t="shared" si="2"/>
        <v>0</v>
      </c>
      <c r="M33" s="79">
        <f t="shared" si="3"/>
        <v>369.91</v>
      </c>
    </row>
    <row r="34" spans="1:13" s="2" customFormat="1" ht="15">
      <c r="A34" s="356"/>
      <c r="B34" s="356"/>
      <c r="C34" s="356"/>
      <c r="D34" s="356"/>
      <c r="E34" s="356"/>
      <c r="F34" s="33"/>
      <c r="G34" s="41"/>
      <c r="H34" s="41">
        <f>G34+'4ª Medição'!H34</f>
        <v>0</v>
      </c>
      <c r="I34" s="42"/>
      <c r="J34" s="42"/>
      <c r="K34" s="42"/>
      <c r="L34" s="42">
        <f t="shared" si="2"/>
        <v>0</v>
      </c>
      <c r="M34" s="79">
        <f t="shared" si="3"/>
        <v>0</v>
      </c>
    </row>
    <row r="35" spans="1:13" s="2" customFormat="1" ht="15">
      <c r="A35" s="34"/>
      <c r="B35" s="34"/>
      <c r="C35" s="43">
        <v>4</v>
      </c>
      <c r="D35" s="44" t="s">
        <v>39</v>
      </c>
      <c r="E35" s="34"/>
      <c r="F35" s="34"/>
      <c r="G35" s="45"/>
      <c r="H35" s="41">
        <f>G35+'4ª Medição'!H35</f>
        <v>0</v>
      </c>
      <c r="I35" s="46"/>
      <c r="J35" s="46"/>
      <c r="K35" s="42"/>
      <c r="L35" s="42">
        <f t="shared" si="2"/>
        <v>0</v>
      </c>
      <c r="M35" s="79">
        <f t="shared" si="3"/>
        <v>0</v>
      </c>
    </row>
    <row r="36" spans="1:13" s="2" customFormat="1" ht="15">
      <c r="A36" s="33"/>
      <c r="B36" s="33"/>
      <c r="C36" s="33"/>
      <c r="D36" s="48" t="s">
        <v>40</v>
      </c>
      <c r="E36" s="33"/>
      <c r="F36" s="33"/>
      <c r="G36" s="41"/>
      <c r="H36" s="41">
        <f>G36+'4ª Medição'!H36</f>
        <v>0</v>
      </c>
      <c r="I36" s="42"/>
      <c r="J36" s="42"/>
      <c r="K36" s="42"/>
      <c r="L36" s="42">
        <f t="shared" si="2"/>
        <v>0</v>
      </c>
      <c r="M36" s="79">
        <f t="shared" si="3"/>
        <v>0</v>
      </c>
    </row>
    <row r="37" spans="1:13" s="2" customFormat="1" ht="36">
      <c r="A37" s="33" t="s">
        <v>5</v>
      </c>
      <c r="B37" s="33" t="s">
        <v>41</v>
      </c>
      <c r="C37" s="33" t="s">
        <v>332</v>
      </c>
      <c r="D37" s="40" t="s">
        <v>225</v>
      </c>
      <c r="E37" s="33" t="s">
        <v>35</v>
      </c>
      <c r="F37" s="33" t="s">
        <v>226</v>
      </c>
      <c r="G37" s="41"/>
      <c r="H37" s="41">
        <f>G37+'4ª Medição'!H37</f>
        <v>332</v>
      </c>
      <c r="I37" s="42">
        <v>40.89</v>
      </c>
      <c r="J37" s="42">
        <f>ROUND(I37*1.3,2)</f>
        <v>53.16</v>
      </c>
      <c r="K37" s="42">
        <f t="shared" si="1"/>
        <v>0</v>
      </c>
      <c r="L37" s="42">
        <f t="shared" si="2"/>
        <v>17649.12</v>
      </c>
      <c r="M37" s="79">
        <f t="shared" si="3"/>
        <v>0</v>
      </c>
    </row>
    <row r="38" spans="1:13" s="2" customFormat="1" ht="48">
      <c r="A38" s="33" t="s">
        <v>5</v>
      </c>
      <c r="B38" s="33" t="s">
        <v>42</v>
      </c>
      <c r="C38" s="33" t="s">
        <v>333</v>
      </c>
      <c r="D38" s="40" t="s">
        <v>217</v>
      </c>
      <c r="E38" s="33" t="s">
        <v>227</v>
      </c>
      <c r="F38" s="33" t="s">
        <v>228</v>
      </c>
      <c r="G38" s="41"/>
      <c r="H38" s="41">
        <f>G38+'4ª Medição'!H38</f>
        <v>166</v>
      </c>
      <c r="I38" s="42">
        <v>6.84</v>
      </c>
      <c r="J38" s="42">
        <f aca="true" t="shared" si="4" ref="J38:J43">ROUND(I38*1.3,2)</f>
        <v>8.89</v>
      </c>
      <c r="K38" s="42">
        <f t="shared" si="1"/>
        <v>0</v>
      </c>
      <c r="L38" s="42">
        <f t="shared" si="2"/>
        <v>1475.74</v>
      </c>
      <c r="M38" s="79">
        <f t="shared" si="3"/>
        <v>0</v>
      </c>
    </row>
    <row r="39" spans="1:13" s="2" customFormat="1" ht="24">
      <c r="A39" s="33" t="s">
        <v>5</v>
      </c>
      <c r="B39" s="33" t="s">
        <v>43</v>
      </c>
      <c r="C39" s="33" t="s">
        <v>334</v>
      </c>
      <c r="D39" s="40" t="s">
        <v>44</v>
      </c>
      <c r="E39" s="33" t="s">
        <v>17</v>
      </c>
      <c r="F39" s="33" t="s">
        <v>45</v>
      </c>
      <c r="G39" s="41"/>
      <c r="H39" s="41">
        <f>G39+'4ª Medição'!H39</f>
        <v>1.92</v>
      </c>
      <c r="I39" s="42">
        <v>64.92</v>
      </c>
      <c r="J39" s="42">
        <v>84.39</v>
      </c>
      <c r="K39" s="42">
        <f t="shared" si="1"/>
        <v>0</v>
      </c>
      <c r="L39" s="42">
        <f t="shared" si="2"/>
        <v>162.0288</v>
      </c>
      <c r="M39" s="79">
        <f t="shared" si="3"/>
        <v>0</v>
      </c>
    </row>
    <row r="40" spans="1:13" s="2" customFormat="1" ht="24">
      <c r="A40" s="33" t="s">
        <v>5</v>
      </c>
      <c r="B40" s="33" t="s">
        <v>46</v>
      </c>
      <c r="C40" s="33" t="s">
        <v>335</v>
      </c>
      <c r="D40" s="40" t="s">
        <v>47</v>
      </c>
      <c r="E40" s="33" t="s">
        <v>29</v>
      </c>
      <c r="F40" s="33"/>
      <c r="G40" s="41"/>
      <c r="H40" s="41">
        <f>G40+'4ª Medição'!H40</f>
        <v>0</v>
      </c>
      <c r="I40" s="42">
        <v>18.22</v>
      </c>
      <c r="J40" s="42">
        <f t="shared" si="4"/>
        <v>23.69</v>
      </c>
      <c r="K40" s="42">
        <f t="shared" si="1"/>
        <v>0</v>
      </c>
      <c r="L40" s="42">
        <f t="shared" si="2"/>
        <v>0</v>
      </c>
      <c r="M40" s="79">
        <f t="shared" si="3"/>
        <v>0</v>
      </c>
    </row>
    <row r="41" spans="1:13" s="2" customFormat="1" ht="48">
      <c r="A41" s="33" t="s">
        <v>5</v>
      </c>
      <c r="B41" s="33" t="s">
        <v>42</v>
      </c>
      <c r="C41" s="33" t="s">
        <v>336</v>
      </c>
      <c r="D41" s="49" t="s">
        <v>217</v>
      </c>
      <c r="E41" s="33" t="s">
        <v>227</v>
      </c>
      <c r="F41" s="33" t="s">
        <v>229</v>
      </c>
      <c r="G41" s="41"/>
      <c r="H41" s="41">
        <f>G41+'4ª Medição'!H41</f>
        <v>1225.2</v>
      </c>
      <c r="I41" s="42">
        <v>6.84</v>
      </c>
      <c r="J41" s="42">
        <f t="shared" si="4"/>
        <v>8.89</v>
      </c>
      <c r="K41" s="42">
        <f t="shared" si="1"/>
        <v>0</v>
      </c>
      <c r="L41" s="42">
        <f t="shared" si="2"/>
        <v>10892.028</v>
      </c>
      <c r="M41" s="79">
        <f t="shared" si="3"/>
        <v>0</v>
      </c>
    </row>
    <row r="42" spans="1:13" s="2" customFormat="1" ht="48">
      <c r="A42" s="33" t="s">
        <v>5</v>
      </c>
      <c r="B42" s="33" t="s">
        <v>48</v>
      </c>
      <c r="C42" s="33" t="s">
        <v>337</v>
      </c>
      <c r="D42" s="40" t="s">
        <v>230</v>
      </c>
      <c r="E42" s="33" t="s">
        <v>227</v>
      </c>
      <c r="F42" s="33" t="s">
        <v>231</v>
      </c>
      <c r="G42" s="41"/>
      <c r="H42" s="41">
        <f>G42+'4ª Medição'!H42</f>
        <v>500.43</v>
      </c>
      <c r="I42" s="42">
        <v>6.84</v>
      </c>
      <c r="J42" s="42">
        <f t="shared" si="4"/>
        <v>8.89</v>
      </c>
      <c r="K42" s="42">
        <f t="shared" si="1"/>
        <v>0</v>
      </c>
      <c r="L42" s="42">
        <f t="shared" si="2"/>
        <v>4448.822700000001</v>
      </c>
      <c r="M42" s="79">
        <f t="shared" si="3"/>
        <v>0</v>
      </c>
    </row>
    <row r="43" spans="1:13" s="2" customFormat="1" ht="48">
      <c r="A43" s="33" t="s">
        <v>5</v>
      </c>
      <c r="B43" s="33" t="s">
        <v>49</v>
      </c>
      <c r="C43" s="33" t="s">
        <v>338</v>
      </c>
      <c r="D43" s="40" t="s">
        <v>232</v>
      </c>
      <c r="E43" s="33" t="s">
        <v>17</v>
      </c>
      <c r="F43" s="33" t="s">
        <v>233</v>
      </c>
      <c r="G43" s="41"/>
      <c r="H43" s="41">
        <f>G43+'4ª Medição'!H43</f>
        <v>28.32</v>
      </c>
      <c r="I43" s="42">
        <v>374.83</v>
      </c>
      <c r="J43" s="42">
        <f t="shared" si="4"/>
        <v>487.28</v>
      </c>
      <c r="K43" s="42">
        <f t="shared" si="1"/>
        <v>0</v>
      </c>
      <c r="L43" s="42">
        <f t="shared" si="2"/>
        <v>13799.7696</v>
      </c>
      <c r="M43" s="79">
        <f t="shared" si="3"/>
        <v>0</v>
      </c>
    </row>
    <row r="44" spans="1:13" s="2" customFormat="1" ht="15" customHeight="1">
      <c r="A44" s="360"/>
      <c r="B44" s="360"/>
      <c r="C44" s="360"/>
      <c r="D44" s="360"/>
      <c r="E44" s="360"/>
      <c r="F44" s="360"/>
      <c r="G44" s="50"/>
      <c r="H44" s="41">
        <f>G44+'4ª Medição'!H44</f>
        <v>0</v>
      </c>
      <c r="I44" s="42"/>
      <c r="J44" s="42"/>
      <c r="K44" s="42"/>
      <c r="L44" s="42">
        <f t="shared" si="2"/>
        <v>0</v>
      </c>
      <c r="M44" s="79">
        <f t="shared" si="3"/>
        <v>0</v>
      </c>
    </row>
    <row r="45" spans="1:13" s="2" customFormat="1" ht="15" customHeight="1">
      <c r="A45" s="357" t="s">
        <v>50</v>
      </c>
      <c r="B45" s="358"/>
      <c r="C45" s="358"/>
      <c r="D45" s="358"/>
      <c r="E45" s="358"/>
      <c r="F45" s="359"/>
      <c r="G45" s="51"/>
      <c r="H45" s="41">
        <f>G45+'4ª Medição'!H45</f>
        <v>0</v>
      </c>
      <c r="I45" s="42"/>
      <c r="J45" s="42"/>
      <c r="K45" s="42"/>
      <c r="L45" s="42">
        <f t="shared" si="2"/>
        <v>0</v>
      </c>
      <c r="M45" s="79">
        <f t="shared" si="3"/>
        <v>0</v>
      </c>
    </row>
    <row r="46" spans="1:13" s="2" customFormat="1" ht="84">
      <c r="A46" s="33" t="s">
        <v>5</v>
      </c>
      <c r="B46" s="33">
        <v>23737</v>
      </c>
      <c r="C46" s="33" t="s">
        <v>339</v>
      </c>
      <c r="D46" s="40" t="s">
        <v>234</v>
      </c>
      <c r="E46" s="33" t="s">
        <v>29</v>
      </c>
      <c r="F46" s="33" t="s">
        <v>235</v>
      </c>
      <c r="G46" s="41">
        <v>0</v>
      </c>
      <c r="H46" s="41">
        <f>G46+'4ª Medição'!H46</f>
        <v>435.8</v>
      </c>
      <c r="I46" s="42">
        <v>30.62</v>
      </c>
      <c r="J46" s="42">
        <f aca="true" t="shared" si="5" ref="J46:J51">ROUND(I46*1.3,2)</f>
        <v>39.81</v>
      </c>
      <c r="K46" s="42">
        <f t="shared" si="1"/>
        <v>0</v>
      </c>
      <c r="L46" s="42">
        <f t="shared" si="2"/>
        <v>17349.198</v>
      </c>
      <c r="M46" s="79">
        <f t="shared" si="3"/>
        <v>0</v>
      </c>
    </row>
    <row r="47" spans="1:14" s="2" customFormat="1" ht="48">
      <c r="A47" s="33" t="s">
        <v>5</v>
      </c>
      <c r="B47" s="33" t="s">
        <v>42</v>
      </c>
      <c r="C47" s="33" t="s">
        <v>340</v>
      </c>
      <c r="D47" s="40" t="s">
        <v>217</v>
      </c>
      <c r="E47" s="33" t="s">
        <v>227</v>
      </c>
      <c r="F47" s="33" t="s">
        <v>236</v>
      </c>
      <c r="G47" s="41">
        <v>0</v>
      </c>
      <c r="H47" s="41">
        <f>G47+'4ª Medição'!H47</f>
        <v>850.45</v>
      </c>
      <c r="I47" s="42">
        <v>6.84</v>
      </c>
      <c r="J47" s="42">
        <f t="shared" si="5"/>
        <v>8.89</v>
      </c>
      <c r="K47" s="42">
        <f t="shared" si="1"/>
        <v>0</v>
      </c>
      <c r="L47" s="42">
        <f t="shared" si="2"/>
        <v>7560.500500000001</v>
      </c>
      <c r="M47" s="79">
        <f t="shared" si="3"/>
        <v>1195.2</v>
      </c>
      <c r="N47" s="84">
        <f>J47*M47</f>
        <v>10625.328000000001</v>
      </c>
    </row>
    <row r="48" spans="1:13" s="2" customFormat="1" ht="48">
      <c r="A48" s="33" t="s">
        <v>5</v>
      </c>
      <c r="B48" s="33" t="s">
        <v>48</v>
      </c>
      <c r="C48" s="33" t="s">
        <v>341</v>
      </c>
      <c r="D48" s="40" t="s">
        <v>230</v>
      </c>
      <c r="E48" s="33" t="s">
        <v>227</v>
      </c>
      <c r="F48" s="33" t="s">
        <v>237</v>
      </c>
      <c r="G48" s="41"/>
      <c r="H48" s="41">
        <f>G48+'4ª Medição'!H48</f>
        <v>0</v>
      </c>
      <c r="I48" s="42">
        <v>6.84</v>
      </c>
      <c r="J48" s="42">
        <f t="shared" si="5"/>
        <v>8.89</v>
      </c>
      <c r="K48" s="42">
        <f t="shared" si="1"/>
        <v>0</v>
      </c>
      <c r="L48" s="42">
        <f t="shared" si="2"/>
        <v>0</v>
      </c>
      <c r="M48" s="79">
        <f t="shared" si="3"/>
        <v>835.55</v>
      </c>
    </row>
    <row r="49" spans="1:13" s="2" customFormat="1" ht="48">
      <c r="A49" s="33" t="s">
        <v>5</v>
      </c>
      <c r="B49" s="33" t="s">
        <v>49</v>
      </c>
      <c r="C49" s="33" t="s">
        <v>342</v>
      </c>
      <c r="D49" s="40" t="s">
        <v>232</v>
      </c>
      <c r="E49" s="33" t="s">
        <v>17</v>
      </c>
      <c r="F49" s="33" t="s">
        <v>238</v>
      </c>
      <c r="G49" s="41"/>
      <c r="H49" s="41">
        <f>G49+'4ª Medição'!H49</f>
        <v>0</v>
      </c>
      <c r="I49" s="42">
        <v>374.83</v>
      </c>
      <c r="J49" s="42">
        <f t="shared" si="5"/>
        <v>487.28</v>
      </c>
      <c r="K49" s="42">
        <f t="shared" si="1"/>
        <v>0</v>
      </c>
      <c r="L49" s="42">
        <f t="shared" si="2"/>
        <v>0</v>
      </c>
      <c r="M49" s="79">
        <f t="shared" si="3"/>
        <v>25.33</v>
      </c>
    </row>
    <row r="50" spans="1:13" s="4" customFormat="1" ht="48">
      <c r="A50" s="33" t="s">
        <v>460</v>
      </c>
      <c r="B50" s="33" t="s">
        <v>459</v>
      </c>
      <c r="C50" s="33" t="s">
        <v>343</v>
      </c>
      <c r="D50" s="40" t="s">
        <v>548</v>
      </c>
      <c r="E50" s="33" t="s">
        <v>29</v>
      </c>
      <c r="F50" s="33" t="s">
        <v>240</v>
      </c>
      <c r="G50" s="41"/>
      <c r="H50" s="41">
        <f>G50+'4ª Medição'!H50</f>
        <v>410.46</v>
      </c>
      <c r="I50" s="42">
        <v>49.63</v>
      </c>
      <c r="J50" s="42">
        <f t="shared" si="5"/>
        <v>64.52</v>
      </c>
      <c r="K50" s="42">
        <f t="shared" si="1"/>
        <v>0</v>
      </c>
      <c r="L50" s="42">
        <f t="shared" si="2"/>
        <v>26482.879199999996</v>
      </c>
      <c r="M50" s="79">
        <f t="shared" si="3"/>
        <v>0</v>
      </c>
    </row>
    <row r="51" spans="1:13" s="2" customFormat="1" ht="60">
      <c r="A51" s="35" t="s">
        <v>5</v>
      </c>
      <c r="B51" s="35" t="s">
        <v>51</v>
      </c>
      <c r="C51" s="33" t="s">
        <v>344</v>
      </c>
      <c r="D51" s="40" t="s">
        <v>241</v>
      </c>
      <c r="E51" s="33" t="s">
        <v>35</v>
      </c>
      <c r="F51" s="33" t="s">
        <v>242</v>
      </c>
      <c r="G51" s="41">
        <v>193.8</v>
      </c>
      <c r="H51" s="41">
        <f>G51+'4ª Medição'!H51</f>
        <v>193.8</v>
      </c>
      <c r="I51" s="42">
        <v>14.23</v>
      </c>
      <c r="J51" s="42">
        <f t="shared" si="5"/>
        <v>18.5</v>
      </c>
      <c r="K51" s="42">
        <f t="shared" si="1"/>
        <v>3585.3</v>
      </c>
      <c r="L51" s="42">
        <f t="shared" si="2"/>
        <v>3585.3</v>
      </c>
      <c r="M51" s="80">
        <f t="shared" si="3"/>
        <v>0</v>
      </c>
    </row>
    <row r="52" spans="1:13" s="2" customFormat="1" ht="15">
      <c r="A52" s="35"/>
      <c r="B52" s="35"/>
      <c r="C52" s="33"/>
      <c r="D52" s="40" t="s">
        <v>489</v>
      </c>
      <c r="E52" s="33"/>
      <c r="F52" s="33"/>
      <c r="G52" s="41"/>
      <c r="H52" s="41">
        <f>G52+'4ª Medição'!H52</f>
        <v>0</v>
      </c>
      <c r="I52" s="42"/>
      <c r="J52" s="42"/>
      <c r="K52" s="42"/>
      <c r="L52" s="42">
        <f t="shared" si="2"/>
        <v>0</v>
      </c>
      <c r="M52" s="79">
        <f t="shared" si="3"/>
        <v>0</v>
      </c>
    </row>
    <row r="53" spans="1:13" s="2" customFormat="1" ht="15">
      <c r="A53" s="365"/>
      <c r="B53" s="366"/>
      <c r="C53" s="366"/>
      <c r="D53" s="366"/>
      <c r="E53" s="366"/>
      <c r="F53" s="366"/>
      <c r="G53" s="52"/>
      <c r="H53" s="41">
        <f>G53+'4ª Medição'!H53</f>
        <v>0</v>
      </c>
      <c r="I53" s="42"/>
      <c r="J53" s="42"/>
      <c r="K53" s="42"/>
      <c r="L53" s="42">
        <f t="shared" si="2"/>
        <v>0</v>
      </c>
      <c r="M53" s="79">
        <f t="shared" si="3"/>
        <v>0</v>
      </c>
    </row>
    <row r="54" spans="1:13" s="2" customFormat="1" ht="15">
      <c r="A54" s="36"/>
      <c r="B54" s="36"/>
      <c r="C54" s="53">
        <v>5</v>
      </c>
      <c r="D54" s="44" t="s">
        <v>52</v>
      </c>
      <c r="E54" s="34"/>
      <c r="F54" s="34"/>
      <c r="G54" s="45"/>
      <c r="H54" s="41">
        <f>G54+'4ª Medição'!H54</f>
        <v>0</v>
      </c>
      <c r="I54" s="46"/>
      <c r="J54" s="46"/>
      <c r="K54" s="42"/>
      <c r="L54" s="42">
        <f t="shared" si="2"/>
        <v>0</v>
      </c>
      <c r="M54" s="79">
        <f t="shared" si="3"/>
        <v>0</v>
      </c>
    </row>
    <row r="55" spans="1:13" s="2" customFormat="1" ht="60">
      <c r="A55" s="35" t="s">
        <v>5</v>
      </c>
      <c r="B55" s="35" t="s">
        <v>53</v>
      </c>
      <c r="C55" s="35" t="s">
        <v>345</v>
      </c>
      <c r="D55" s="40" t="s">
        <v>243</v>
      </c>
      <c r="E55" s="33" t="s">
        <v>29</v>
      </c>
      <c r="F55" s="33" t="s">
        <v>244</v>
      </c>
      <c r="G55" s="41"/>
      <c r="H55" s="41">
        <f>G55+'4ª Medição'!H55</f>
        <v>1038.99</v>
      </c>
      <c r="I55" s="42">
        <v>27.85</v>
      </c>
      <c r="J55" s="42">
        <f>ROUND(I55*1.3,2)</f>
        <v>36.21</v>
      </c>
      <c r="K55" s="42">
        <f t="shared" si="1"/>
        <v>0</v>
      </c>
      <c r="L55" s="42">
        <f t="shared" si="2"/>
        <v>37621.827900000004</v>
      </c>
      <c r="M55" s="79">
        <f t="shared" si="3"/>
        <v>0</v>
      </c>
    </row>
    <row r="56" spans="1:13" s="2" customFormat="1" ht="15">
      <c r="A56" s="360" t="s">
        <v>54</v>
      </c>
      <c r="B56" s="360"/>
      <c r="C56" s="360"/>
      <c r="D56" s="360"/>
      <c r="E56" s="360"/>
      <c r="F56" s="360"/>
      <c r="G56" s="54"/>
      <c r="H56" s="41">
        <f>G56+'4ª Medição'!H56</f>
        <v>0</v>
      </c>
      <c r="I56" s="42"/>
      <c r="J56" s="42"/>
      <c r="K56" s="42"/>
      <c r="L56" s="42">
        <f t="shared" si="2"/>
        <v>0</v>
      </c>
      <c r="M56" s="79">
        <f t="shared" si="3"/>
        <v>0</v>
      </c>
    </row>
    <row r="57" spans="1:13" s="2" customFormat="1" ht="15">
      <c r="A57" s="367"/>
      <c r="B57" s="367"/>
      <c r="C57" s="367"/>
      <c r="D57" s="367"/>
      <c r="E57" s="367"/>
      <c r="F57" s="367"/>
      <c r="G57" s="55"/>
      <c r="H57" s="41">
        <f>G57+'4ª Medição'!H57</f>
        <v>0</v>
      </c>
      <c r="I57" s="42"/>
      <c r="J57" s="42"/>
      <c r="K57" s="42"/>
      <c r="L57" s="42">
        <f t="shared" si="2"/>
        <v>0</v>
      </c>
      <c r="M57" s="79">
        <f t="shared" si="3"/>
        <v>0</v>
      </c>
    </row>
    <row r="58" spans="1:13" s="2" customFormat="1" ht="15">
      <c r="A58" s="56"/>
      <c r="B58" s="36"/>
      <c r="C58" s="53">
        <v>6</v>
      </c>
      <c r="D58" s="44" t="s">
        <v>55</v>
      </c>
      <c r="E58" s="34"/>
      <c r="F58" s="34"/>
      <c r="G58" s="45"/>
      <c r="H58" s="41">
        <f>G58+'4ª Medição'!H58</f>
        <v>0</v>
      </c>
      <c r="I58" s="46"/>
      <c r="J58" s="46"/>
      <c r="K58" s="42"/>
      <c r="L58" s="42">
        <f t="shared" si="2"/>
        <v>0</v>
      </c>
      <c r="M58" s="79">
        <f t="shared" si="3"/>
        <v>0</v>
      </c>
    </row>
    <row r="59" spans="1:13" s="2" customFormat="1" ht="24">
      <c r="A59" s="35" t="s">
        <v>5</v>
      </c>
      <c r="B59" s="35" t="s">
        <v>56</v>
      </c>
      <c r="C59" s="35" t="s">
        <v>346</v>
      </c>
      <c r="D59" s="40" t="s">
        <v>57</v>
      </c>
      <c r="E59" s="33" t="s">
        <v>29</v>
      </c>
      <c r="F59" s="33"/>
      <c r="G59" s="41"/>
      <c r="H59" s="41">
        <f>G59+'4ª Medição'!H59</f>
        <v>0</v>
      </c>
      <c r="I59" s="42">
        <v>5.15</v>
      </c>
      <c r="J59" s="42">
        <f>ROUND(I59*1.3,2)</f>
        <v>6.7</v>
      </c>
      <c r="K59" s="42">
        <f t="shared" si="1"/>
        <v>0</v>
      </c>
      <c r="L59" s="42">
        <f t="shared" si="2"/>
        <v>0</v>
      </c>
      <c r="M59" s="79">
        <f t="shared" si="3"/>
        <v>0</v>
      </c>
    </row>
    <row r="60" spans="1:13" s="2" customFormat="1" ht="24">
      <c r="A60" s="35" t="s">
        <v>5</v>
      </c>
      <c r="B60" s="35">
        <v>24758</v>
      </c>
      <c r="C60" s="35" t="s">
        <v>347</v>
      </c>
      <c r="D60" s="40" t="s">
        <v>58</v>
      </c>
      <c r="E60" s="33" t="s">
        <v>29</v>
      </c>
      <c r="F60" s="33"/>
      <c r="G60" s="41"/>
      <c r="H60" s="41">
        <f>G60+'4ª Medição'!H60</f>
        <v>0</v>
      </c>
      <c r="I60" s="42">
        <v>46.69</v>
      </c>
      <c r="J60" s="42"/>
      <c r="K60" s="42">
        <f t="shared" si="1"/>
        <v>0</v>
      </c>
      <c r="L60" s="42">
        <f t="shared" si="2"/>
        <v>0</v>
      </c>
      <c r="M60" s="79">
        <f t="shared" si="3"/>
        <v>0</v>
      </c>
    </row>
    <row r="61" spans="1:13" s="2" customFormat="1" ht="48">
      <c r="A61" s="35" t="s">
        <v>5</v>
      </c>
      <c r="B61" s="35">
        <v>23711</v>
      </c>
      <c r="C61" s="35" t="s">
        <v>348</v>
      </c>
      <c r="D61" s="40" t="s">
        <v>245</v>
      </c>
      <c r="E61" s="33" t="s">
        <v>29</v>
      </c>
      <c r="F61" s="33"/>
      <c r="G61" s="41"/>
      <c r="H61" s="41">
        <f>G61+'4ª Medição'!H61</f>
        <v>0</v>
      </c>
      <c r="I61" s="42">
        <v>23.62</v>
      </c>
      <c r="J61" s="42"/>
      <c r="K61" s="42">
        <f t="shared" si="1"/>
        <v>0</v>
      </c>
      <c r="L61" s="42">
        <f t="shared" si="2"/>
        <v>0</v>
      </c>
      <c r="M61" s="79">
        <f t="shared" si="3"/>
        <v>0</v>
      </c>
    </row>
    <row r="62" spans="1:13" s="2" customFormat="1" ht="15">
      <c r="A62" s="367"/>
      <c r="B62" s="367"/>
      <c r="C62" s="367"/>
      <c r="D62" s="367"/>
      <c r="E62" s="367"/>
      <c r="F62" s="367"/>
      <c r="G62" s="55"/>
      <c r="H62" s="41">
        <f>G62+'4ª Medição'!H62</f>
        <v>0</v>
      </c>
      <c r="I62" s="42"/>
      <c r="J62" s="42"/>
      <c r="K62" s="42"/>
      <c r="L62" s="42">
        <f t="shared" si="2"/>
        <v>0</v>
      </c>
      <c r="M62" s="79">
        <f t="shared" si="3"/>
        <v>0</v>
      </c>
    </row>
    <row r="63" spans="1:13" s="2" customFormat="1" ht="24">
      <c r="A63" s="56"/>
      <c r="B63" s="36"/>
      <c r="C63" s="53">
        <v>7</v>
      </c>
      <c r="D63" s="44" t="s">
        <v>59</v>
      </c>
      <c r="E63" s="34"/>
      <c r="F63" s="34"/>
      <c r="G63" s="45"/>
      <c r="H63" s="41">
        <f>G63+'4ª Medição'!H63</f>
        <v>0</v>
      </c>
      <c r="I63" s="46"/>
      <c r="J63" s="46"/>
      <c r="K63" s="42"/>
      <c r="L63" s="42">
        <f t="shared" si="2"/>
        <v>0</v>
      </c>
      <c r="M63" s="79">
        <f t="shared" si="3"/>
        <v>0</v>
      </c>
    </row>
    <row r="64" spans="1:13" s="2" customFormat="1" ht="15">
      <c r="A64" s="35"/>
      <c r="B64" s="35"/>
      <c r="C64" s="35"/>
      <c r="D64" s="48" t="s">
        <v>60</v>
      </c>
      <c r="E64" s="33"/>
      <c r="F64" s="33"/>
      <c r="G64" s="41"/>
      <c r="H64" s="41">
        <f>G64+'4ª Medição'!H64</f>
        <v>0</v>
      </c>
      <c r="I64" s="42"/>
      <c r="J64" s="42"/>
      <c r="K64" s="42"/>
      <c r="L64" s="42">
        <f t="shared" si="2"/>
        <v>0</v>
      </c>
      <c r="M64" s="79">
        <f t="shared" si="3"/>
        <v>0</v>
      </c>
    </row>
    <row r="65" spans="1:13" s="2" customFormat="1" ht="48">
      <c r="A65" s="35" t="s">
        <v>5</v>
      </c>
      <c r="B65" s="35" t="s">
        <v>61</v>
      </c>
      <c r="C65" s="35" t="s">
        <v>349</v>
      </c>
      <c r="D65" s="40" t="s">
        <v>246</v>
      </c>
      <c r="E65" s="33" t="s">
        <v>29</v>
      </c>
      <c r="F65" s="33" t="s">
        <v>247</v>
      </c>
      <c r="G65" s="41">
        <v>324.29</v>
      </c>
      <c r="H65" s="41">
        <f>G65+'4ª Medição'!H65</f>
        <v>324.29</v>
      </c>
      <c r="I65" s="42">
        <v>23.12</v>
      </c>
      <c r="J65" s="42">
        <f>ROUND(I65*1.3,2)</f>
        <v>30.06</v>
      </c>
      <c r="K65" s="42">
        <f t="shared" si="1"/>
        <v>9748.1574</v>
      </c>
      <c r="L65" s="42">
        <f t="shared" si="2"/>
        <v>9748.1574</v>
      </c>
      <c r="M65" s="80">
        <f t="shared" si="3"/>
        <v>0</v>
      </c>
    </row>
    <row r="66" spans="1:13" s="2" customFormat="1" ht="60.75" customHeight="1">
      <c r="A66" s="35" t="s">
        <v>5</v>
      </c>
      <c r="B66" s="35" t="s">
        <v>62</v>
      </c>
      <c r="C66" s="35" t="s">
        <v>350</v>
      </c>
      <c r="D66" s="40" t="s">
        <v>248</v>
      </c>
      <c r="E66" s="33" t="s">
        <v>29</v>
      </c>
      <c r="F66" s="33" t="s">
        <v>509</v>
      </c>
      <c r="G66" s="41"/>
      <c r="H66" s="41">
        <f>G66+'4ª Medição'!H66</f>
        <v>0</v>
      </c>
      <c r="I66" s="42">
        <v>14.82</v>
      </c>
      <c r="J66" s="42">
        <v>19.26</v>
      </c>
      <c r="K66" s="42">
        <f t="shared" si="1"/>
        <v>0</v>
      </c>
      <c r="L66" s="42">
        <f t="shared" si="2"/>
        <v>0</v>
      </c>
      <c r="M66" s="79">
        <f t="shared" si="3"/>
        <v>324.3</v>
      </c>
    </row>
    <row r="67" spans="1:13" s="3" customFormat="1" ht="48">
      <c r="A67" s="35" t="s">
        <v>31</v>
      </c>
      <c r="B67" s="35">
        <v>102</v>
      </c>
      <c r="C67" s="35" t="s">
        <v>351</v>
      </c>
      <c r="D67" s="40" t="s">
        <v>249</v>
      </c>
      <c r="E67" s="33" t="s">
        <v>29</v>
      </c>
      <c r="F67" s="33" t="s">
        <v>250</v>
      </c>
      <c r="G67" s="41"/>
      <c r="H67" s="41">
        <f>G67+'4ª Medição'!H67</f>
        <v>0</v>
      </c>
      <c r="I67" s="42">
        <v>50.22</v>
      </c>
      <c r="J67" s="42">
        <v>65.28</v>
      </c>
      <c r="K67" s="42">
        <f t="shared" si="1"/>
        <v>0</v>
      </c>
      <c r="L67" s="42">
        <f t="shared" si="2"/>
        <v>0</v>
      </c>
      <c r="M67" s="79">
        <f t="shared" si="3"/>
        <v>67.94</v>
      </c>
    </row>
    <row r="68" spans="1:13" s="2" customFormat="1" ht="48">
      <c r="A68" s="35" t="s">
        <v>5</v>
      </c>
      <c r="B68" s="35" t="s">
        <v>63</v>
      </c>
      <c r="C68" s="35" t="s">
        <v>352</v>
      </c>
      <c r="D68" s="40" t="s">
        <v>251</v>
      </c>
      <c r="E68" s="33" t="s">
        <v>29</v>
      </c>
      <c r="F68" s="33" t="s">
        <v>252</v>
      </c>
      <c r="G68" s="41"/>
      <c r="H68" s="41">
        <f>G68+'4ª Medição'!H68</f>
        <v>0</v>
      </c>
      <c r="I68" s="42">
        <v>14.69</v>
      </c>
      <c r="J68" s="42">
        <f aca="true" t="shared" si="6" ref="J68:J87">ROUND(I68*1.3,2)</f>
        <v>19.1</v>
      </c>
      <c r="K68" s="42">
        <f t="shared" si="1"/>
        <v>0</v>
      </c>
      <c r="L68" s="42">
        <f t="shared" si="2"/>
        <v>0</v>
      </c>
      <c r="M68" s="79">
        <f t="shared" si="3"/>
        <v>13.88</v>
      </c>
    </row>
    <row r="69" spans="1:13" s="4" customFormat="1" ht="72">
      <c r="A69" s="33" t="s">
        <v>460</v>
      </c>
      <c r="B69" s="33" t="s">
        <v>462</v>
      </c>
      <c r="C69" s="35" t="s">
        <v>353</v>
      </c>
      <c r="D69" s="40" t="s">
        <v>461</v>
      </c>
      <c r="E69" s="33" t="s">
        <v>29</v>
      </c>
      <c r="F69" s="33" t="s">
        <v>247</v>
      </c>
      <c r="G69" s="41"/>
      <c r="H69" s="41">
        <f>G69+'4ª Medição'!H69</f>
        <v>0</v>
      </c>
      <c r="I69" s="42">
        <v>49.98</v>
      </c>
      <c r="J69" s="42">
        <f t="shared" si="6"/>
        <v>64.97</v>
      </c>
      <c r="K69" s="42">
        <f t="shared" si="1"/>
        <v>0</v>
      </c>
      <c r="L69" s="42">
        <f t="shared" si="2"/>
        <v>0</v>
      </c>
      <c r="M69" s="79">
        <f t="shared" si="3"/>
        <v>324.29</v>
      </c>
    </row>
    <row r="70" spans="1:13" s="4" customFormat="1" ht="36">
      <c r="A70" s="33" t="s">
        <v>460</v>
      </c>
      <c r="B70" s="33" t="s">
        <v>463</v>
      </c>
      <c r="C70" s="35" t="s">
        <v>354</v>
      </c>
      <c r="D70" s="40" t="s">
        <v>257</v>
      </c>
      <c r="E70" s="33" t="s">
        <v>35</v>
      </c>
      <c r="F70" s="33" t="s">
        <v>258</v>
      </c>
      <c r="G70" s="41"/>
      <c r="H70" s="41">
        <f>G70+'4ª Medição'!H70</f>
        <v>0</v>
      </c>
      <c r="I70" s="42">
        <v>6.27</v>
      </c>
      <c r="J70" s="42">
        <f t="shared" si="6"/>
        <v>8.15</v>
      </c>
      <c r="K70" s="42">
        <f t="shared" si="1"/>
        <v>0</v>
      </c>
      <c r="L70" s="42">
        <f t="shared" si="2"/>
        <v>0</v>
      </c>
      <c r="M70" s="79">
        <f t="shared" si="3"/>
        <v>263.45</v>
      </c>
    </row>
    <row r="71" spans="1:13" s="4" customFormat="1" ht="29.25" customHeight="1">
      <c r="A71" s="33" t="s">
        <v>460</v>
      </c>
      <c r="B71" s="33" t="s">
        <v>464</v>
      </c>
      <c r="C71" s="35" t="s">
        <v>355</v>
      </c>
      <c r="D71" s="40" t="s">
        <v>64</v>
      </c>
      <c r="E71" s="33" t="s">
        <v>35</v>
      </c>
      <c r="F71" s="33" t="s">
        <v>65</v>
      </c>
      <c r="G71" s="41"/>
      <c r="H71" s="41">
        <f>G71+'4ª Medição'!H71</f>
        <v>0</v>
      </c>
      <c r="I71" s="42">
        <v>31.48</v>
      </c>
      <c r="J71" s="42">
        <v>40.93</v>
      </c>
      <c r="K71" s="42">
        <f t="shared" si="1"/>
        <v>0</v>
      </c>
      <c r="L71" s="42">
        <f t="shared" si="2"/>
        <v>0</v>
      </c>
      <c r="M71" s="79">
        <f t="shared" si="3"/>
        <v>33.85</v>
      </c>
    </row>
    <row r="72" spans="1:13" s="2" customFormat="1" ht="15">
      <c r="A72" s="33"/>
      <c r="B72" s="33"/>
      <c r="C72" s="33"/>
      <c r="D72" s="48" t="s">
        <v>66</v>
      </c>
      <c r="E72" s="33"/>
      <c r="F72" s="33"/>
      <c r="G72" s="41"/>
      <c r="H72" s="41">
        <f>G72+'4ª Medição'!H72</f>
        <v>0</v>
      </c>
      <c r="I72" s="42"/>
      <c r="J72" s="42"/>
      <c r="K72" s="42"/>
      <c r="L72" s="42">
        <f t="shared" si="2"/>
        <v>0</v>
      </c>
      <c r="M72" s="79">
        <f t="shared" si="3"/>
        <v>0</v>
      </c>
    </row>
    <row r="73" spans="1:13" s="2" customFormat="1" ht="48">
      <c r="A73" s="33" t="s">
        <v>5</v>
      </c>
      <c r="B73" s="33">
        <v>5975</v>
      </c>
      <c r="C73" s="33" t="s">
        <v>356</v>
      </c>
      <c r="D73" s="40" t="s">
        <v>259</v>
      </c>
      <c r="E73" s="33" t="s">
        <v>29</v>
      </c>
      <c r="F73" s="33" t="s">
        <v>260</v>
      </c>
      <c r="G73" s="41">
        <v>968.19</v>
      </c>
      <c r="H73" s="41">
        <f>G73+'4ª Medição'!H73</f>
        <v>968.19</v>
      </c>
      <c r="I73" s="42">
        <v>3.25</v>
      </c>
      <c r="J73" s="42">
        <v>4.22</v>
      </c>
      <c r="K73" s="42">
        <f t="shared" si="1"/>
        <v>4085.7617999999998</v>
      </c>
      <c r="L73" s="42">
        <f t="shared" si="2"/>
        <v>4085.7617999999998</v>
      </c>
      <c r="M73" s="80">
        <f t="shared" si="3"/>
        <v>0</v>
      </c>
    </row>
    <row r="74" spans="1:13" s="2" customFormat="1" ht="48">
      <c r="A74" s="33" t="s">
        <v>5</v>
      </c>
      <c r="B74" s="33">
        <v>5974</v>
      </c>
      <c r="C74" s="33" t="s">
        <v>357</v>
      </c>
      <c r="D74" s="40" t="s">
        <v>261</v>
      </c>
      <c r="E74" s="33" t="s">
        <v>29</v>
      </c>
      <c r="F74" s="33" t="s">
        <v>262</v>
      </c>
      <c r="G74" s="41">
        <v>1150.73</v>
      </c>
      <c r="H74" s="41">
        <f>G74+'4ª Medição'!H74</f>
        <v>1150.73</v>
      </c>
      <c r="I74" s="42">
        <v>2.85</v>
      </c>
      <c r="J74" s="42">
        <f t="shared" si="6"/>
        <v>3.71</v>
      </c>
      <c r="K74" s="42">
        <f t="shared" si="1"/>
        <v>4269.2083</v>
      </c>
      <c r="L74" s="42">
        <f t="shared" si="2"/>
        <v>4269.2083</v>
      </c>
      <c r="M74" s="80">
        <f t="shared" si="3"/>
        <v>0</v>
      </c>
    </row>
    <row r="75" spans="1:14" s="2" customFormat="1" ht="48">
      <c r="A75" s="33" t="s">
        <v>5</v>
      </c>
      <c r="B75" s="33" t="s">
        <v>67</v>
      </c>
      <c r="C75" s="33" t="s">
        <v>283</v>
      </c>
      <c r="D75" s="40" t="s">
        <v>263</v>
      </c>
      <c r="E75" s="33" t="s">
        <v>29</v>
      </c>
      <c r="F75" s="33" t="s">
        <v>264</v>
      </c>
      <c r="G75" s="41">
        <f>F75*0.2</f>
        <v>423.78400000000005</v>
      </c>
      <c r="H75" s="41">
        <f>G75+'4ª Medição'!H75</f>
        <v>423.78400000000005</v>
      </c>
      <c r="I75" s="42">
        <v>15.31</v>
      </c>
      <c r="J75" s="42">
        <f t="shared" si="6"/>
        <v>19.9</v>
      </c>
      <c r="K75" s="42">
        <f t="shared" si="1"/>
        <v>8433.3016</v>
      </c>
      <c r="L75" s="42">
        <f t="shared" si="2"/>
        <v>8433.3016</v>
      </c>
      <c r="M75" s="80">
        <f t="shared" si="3"/>
        <v>1695.136</v>
      </c>
      <c r="N75" s="2" t="s">
        <v>553</v>
      </c>
    </row>
    <row r="76" spans="1:13" s="4" customFormat="1" ht="48">
      <c r="A76" s="33" t="s">
        <v>460</v>
      </c>
      <c r="B76" s="33" t="s">
        <v>465</v>
      </c>
      <c r="C76" s="33" t="s">
        <v>358</v>
      </c>
      <c r="D76" s="40" t="s">
        <v>265</v>
      </c>
      <c r="E76" s="33" t="s">
        <v>29</v>
      </c>
      <c r="F76" s="33" t="s">
        <v>266</v>
      </c>
      <c r="G76" s="41"/>
      <c r="H76" s="41">
        <f>G76+'4ª Medição'!H76</f>
        <v>0</v>
      </c>
      <c r="I76" s="42">
        <v>39.2</v>
      </c>
      <c r="J76" s="42">
        <f t="shared" si="6"/>
        <v>50.96</v>
      </c>
      <c r="K76" s="42">
        <f t="shared" si="1"/>
        <v>0</v>
      </c>
      <c r="L76" s="42">
        <f t="shared" si="2"/>
        <v>0</v>
      </c>
      <c r="M76" s="79">
        <f t="shared" si="3"/>
        <v>264.95</v>
      </c>
    </row>
    <row r="77" spans="1:13" s="2" customFormat="1" ht="24">
      <c r="A77" s="33" t="s">
        <v>5</v>
      </c>
      <c r="B77" s="33" t="s">
        <v>68</v>
      </c>
      <c r="C77" s="33" t="s">
        <v>359</v>
      </c>
      <c r="D77" s="40" t="s">
        <v>69</v>
      </c>
      <c r="E77" s="33" t="s">
        <v>29</v>
      </c>
      <c r="F77" s="33" t="s">
        <v>70</v>
      </c>
      <c r="G77" s="41"/>
      <c r="H77" s="41">
        <f>G77+'4ª Medição'!H77</f>
        <v>0</v>
      </c>
      <c r="I77" s="42">
        <v>12.82</v>
      </c>
      <c r="J77" s="42">
        <v>16.66</v>
      </c>
      <c r="K77" s="42">
        <f t="shared" si="1"/>
        <v>0</v>
      </c>
      <c r="L77" s="42">
        <f t="shared" si="2"/>
        <v>0</v>
      </c>
      <c r="M77" s="79">
        <f t="shared" si="3"/>
        <v>885.78</v>
      </c>
    </row>
    <row r="78" spans="1:13" s="2" customFormat="1" ht="24">
      <c r="A78" s="33" t="s">
        <v>5</v>
      </c>
      <c r="B78" s="33" t="s">
        <v>71</v>
      </c>
      <c r="C78" s="33" t="s">
        <v>360</v>
      </c>
      <c r="D78" s="40" t="s">
        <v>72</v>
      </c>
      <c r="E78" s="33" t="s">
        <v>29</v>
      </c>
      <c r="F78" s="33" t="s">
        <v>70</v>
      </c>
      <c r="G78" s="41"/>
      <c r="H78" s="41">
        <f>G78+'4ª Medição'!H78</f>
        <v>0</v>
      </c>
      <c r="I78" s="42">
        <v>12.78</v>
      </c>
      <c r="J78" s="42">
        <f t="shared" si="6"/>
        <v>16.61</v>
      </c>
      <c r="K78" s="42">
        <f t="shared" si="1"/>
        <v>0</v>
      </c>
      <c r="L78" s="42">
        <f t="shared" si="2"/>
        <v>0</v>
      </c>
      <c r="M78" s="79">
        <f t="shared" si="3"/>
        <v>885.78</v>
      </c>
    </row>
    <row r="79" spans="1:13" s="4" customFormat="1" ht="29.25" customHeight="1">
      <c r="A79" s="33" t="s">
        <v>460</v>
      </c>
      <c r="B79" s="33" t="s">
        <v>466</v>
      </c>
      <c r="C79" s="33" t="s">
        <v>361</v>
      </c>
      <c r="D79" s="40" t="s">
        <v>73</v>
      </c>
      <c r="E79" s="33" t="s">
        <v>35</v>
      </c>
      <c r="F79" s="33" t="s">
        <v>74</v>
      </c>
      <c r="G79" s="41"/>
      <c r="H79" s="41">
        <f>G79+'4ª Medição'!H79</f>
        <v>0</v>
      </c>
      <c r="I79" s="42">
        <v>31.48</v>
      </c>
      <c r="J79" s="42">
        <v>40.93</v>
      </c>
      <c r="K79" s="42">
        <f t="shared" si="1"/>
        <v>0</v>
      </c>
      <c r="L79" s="42">
        <f t="shared" si="2"/>
        <v>0</v>
      </c>
      <c r="M79" s="79">
        <f t="shared" si="3"/>
        <v>48.5</v>
      </c>
    </row>
    <row r="80" spans="1:13" s="2" customFormat="1" ht="24">
      <c r="A80" s="33" t="s">
        <v>5</v>
      </c>
      <c r="B80" s="33" t="s">
        <v>75</v>
      </c>
      <c r="C80" s="33" t="s">
        <v>362</v>
      </c>
      <c r="D80" s="40" t="s">
        <v>76</v>
      </c>
      <c r="E80" s="33" t="s">
        <v>29</v>
      </c>
      <c r="F80" s="33" t="s">
        <v>77</v>
      </c>
      <c r="G80" s="41"/>
      <c r="H80" s="41">
        <f>G80+'4ª Medição'!H80</f>
        <v>0</v>
      </c>
      <c r="I80" s="42">
        <v>18.66</v>
      </c>
      <c r="J80" s="42">
        <f t="shared" si="6"/>
        <v>24.26</v>
      </c>
      <c r="K80" s="42">
        <f aca="true" t="shared" si="7" ref="K80:K143">J80*G80</f>
        <v>0</v>
      </c>
      <c r="L80" s="42">
        <f aca="true" t="shared" si="8" ref="L80:L143">H80*J80</f>
        <v>0</v>
      </c>
      <c r="M80" s="79">
        <f aca="true" t="shared" si="9" ref="M80:M143">F80-H80</f>
        <v>979.55</v>
      </c>
    </row>
    <row r="81" spans="1:13" s="2" customFormat="1" ht="15">
      <c r="A81" s="33"/>
      <c r="B81" s="33"/>
      <c r="C81" s="33"/>
      <c r="D81" s="48" t="s">
        <v>78</v>
      </c>
      <c r="E81" s="33"/>
      <c r="F81" s="33"/>
      <c r="G81" s="41"/>
      <c r="H81" s="41">
        <f>G81+'4ª Medição'!H81</f>
        <v>0</v>
      </c>
      <c r="I81" s="42"/>
      <c r="J81" s="42"/>
      <c r="K81" s="42"/>
      <c r="L81" s="42">
        <f t="shared" si="8"/>
        <v>0</v>
      </c>
      <c r="M81" s="79">
        <f t="shared" si="9"/>
        <v>0</v>
      </c>
    </row>
    <row r="82" spans="1:13" s="2" customFormat="1" ht="48">
      <c r="A82" s="33" t="s">
        <v>5</v>
      </c>
      <c r="B82" s="33">
        <v>5975</v>
      </c>
      <c r="C82" s="33" t="s">
        <v>363</v>
      </c>
      <c r="D82" s="40" t="s">
        <v>267</v>
      </c>
      <c r="E82" s="33" t="s">
        <v>29</v>
      </c>
      <c r="F82" s="33" t="s">
        <v>268</v>
      </c>
      <c r="G82" s="41"/>
      <c r="H82" s="41">
        <f>G82+'4ª Medição'!H82</f>
        <v>0</v>
      </c>
      <c r="I82" s="42">
        <v>3.25</v>
      </c>
      <c r="J82" s="42">
        <v>4.22</v>
      </c>
      <c r="K82" s="42">
        <f t="shared" si="7"/>
        <v>0</v>
      </c>
      <c r="L82" s="42">
        <f t="shared" si="8"/>
        <v>0</v>
      </c>
      <c r="M82" s="79">
        <f t="shared" si="9"/>
        <v>410.33</v>
      </c>
    </row>
    <row r="83" spans="1:13" s="2" customFormat="1" ht="48">
      <c r="A83" s="33" t="s">
        <v>5</v>
      </c>
      <c r="B83" s="33" t="s">
        <v>79</v>
      </c>
      <c r="C83" s="33" t="s">
        <v>364</v>
      </c>
      <c r="D83" s="40" t="s">
        <v>269</v>
      </c>
      <c r="E83" s="33" t="s">
        <v>29</v>
      </c>
      <c r="F83" s="33" t="s">
        <v>268</v>
      </c>
      <c r="G83" s="41"/>
      <c r="H83" s="41">
        <f>G83+'4ª Medição'!H83</f>
        <v>0</v>
      </c>
      <c r="I83" s="42">
        <v>15.31</v>
      </c>
      <c r="J83" s="42">
        <f t="shared" si="6"/>
        <v>19.9</v>
      </c>
      <c r="K83" s="42">
        <f t="shared" si="7"/>
        <v>0</v>
      </c>
      <c r="L83" s="42">
        <f t="shared" si="8"/>
        <v>0</v>
      </c>
      <c r="M83" s="79">
        <f t="shared" si="9"/>
        <v>410.33</v>
      </c>
    </row>
    <row r="84" spans="1:13" s="2" customFormat="1" ht="24">
      <c r="A84" s="33" t="s">
        <v>5</v>
      </c>
      <c r="B84" s="33" t="s">
        <v>80</v>
      </c>
      <c r="C84" s="33" t="s">
        <v>365</v>
      </c>
      <c r="D84" s="40" t="s">
        <v>81</v>
      </c>
      <c r="E84" s="33" t="s">
        <v>29</v>
      </c>
      <c r="F84" s="33" t="s">
        <v>82</v>
      </c>
      <c r="G84" s="41"/>
      <c r="H84" s="41">
        <f>G84+'4ª Medição'!H84</f>
        <v>0</v>
      </c>
      <c r="I84" s="42">
        <v>12.82</v>
      </c>
      <c r="J84" s="42">
        <v>16.66</v>
      </c>
      <c r="K84" s="42">
        <f t="shared" si="7"/>
        <v>0</v>
      </c>
      <c r="L84" s="42">
        <f t="shared" si="8"/>
        <v>0</v>
      </c>
      <c r="M84" s="79">
        <f t="shared" si="9"/>
        <v>362.33</v>
      </c>
    </row>
    <row r="85" spans="1:13" s="2" customFormat="1" ht="24">
      <c r="A85" s="33" t="s">
        <v>5</v>
      </c>
      <c r="B85" s="33" t="s">
        <v>71</v>
      </c>
      <c r="C85" s="33" t="s">
        <v>366</v>
      </c>
      <c r="D85" s="40" t="s">
        <v>72</v>
      </c>
      <c r="E85" s="33" t="s">
        <v>29</v>
      </c>
      <c r="F85" s="33" t="s">
        <v>82</v>
      </c>
      <c r="G85" s="41"/>
      <c r="H85" s="41">
        <f>G85+'4ª Medição'!H85</f>
        <v>0</v>
      </c>
      <c r="I85" s="42">
        <v>12.78</v>
      </c>
      <c r="J85" s="42">
        <f t="shared" si="6"/>
        <v>16.61</v>
      </c>
      <c r="K85" s="42">
        <f t="shared" si="7"/>
        <v>0</v>
      </c>
      <c r="L85" s="42">
        <f t="shared" si="8"/>
        <v>0</v>
      </c>
      <c r="M85" s="79">
        <f t="shared" si="9"/>
        <v>362.33</v>
      </c>
    </row>
    <row r="86" spans="1:13" s="2" customFormat="1" ht="24">
      <c r="A86" s="33" t="s">
        <v>5</v>
      </c>
      <c r="B86" s="33" t="s">
        <v>75</v>
      </c>
      <c r="C86" s="33" t="s">
        <v>367</v>
      </c>
      <c r="D86" s="40" t="s">
        <v>76</v>
      </c>
      <c r="E86" s="33" t="s">
        <v>29</v>
      </c>
      <c r="F86" s="33" t="s">
        <v>83</v>
      </c>
      <c r="G86" s="41"/>
      <c r="H86" s="41">
        <f>G86+'4ª Medição'!H86</f>
        <v>0</v>
      </c>
      <c r="I86" s="42">
        <v>18.66</v>
      </c>
      <c r="J86" s="42">
        <f t="shared" si="6"/>
        <v>24.26</v>
      </c>
      <c r="K86" s="42">
        <f t="shared" si="7"/>
        <v>0</v>
      </c>
      <c r="L86" s="42">
        <f t="shared" si="8"/>
        <v>0</v>
      </c>
      <c r="M86" s="79">
        <f t="shared" si="9"/>
        <v>50.55</v>
      </c>
    </row>
    <row r="87" spans="1:13" s="2" customFormat="1" ht="24">
      <c r="A87" s="33" t="s">
        <v>5</v>
      </c>
      <c r="B87" s="33" t="s">
        <v>84</v>
      </c>
      <c r="C87" s="33" t="s">
        <v>368</v>
      </c>
      <c r="D87" s="40" t="s">
        <v>85</v>
      </c>
      <c r="E87" s="33" t="s">
        <v>29</v>
      </c>
      <c r="F87" s="33" t="s">
        <v>86</v>
      </c>
      <c r="G87" s="41"/>
      <c r="H87" s="41">
        <f>G87+'4ª Medição'!H87</f>
        <v>0</v>
      </c>
      <c r="I87" s="42">
        <v>42.53</v>
      </c>
      <c r="J87" s="42">
        <f t="shared" si="6"/>
        <v>55.29</v>
      </c>
      <c r="K87" s="42">
        <f t="shared" si="7"/>
        <v>0</v>
      </c>
      <c r="L87" s="42">
        <f t="shared" si="8"/>
        <v>0</v>
      </c>
      <c r="M87" s="79">
        <f t="shared" si="9"/>
        <v>2.55</v>
      </c>
    </row>
    <row r="88" spans="1:13" s="2" customFormat="1" ht="15">
      <c r="A88" s="352"/>
      <c r="B88" s="353"/>
      <c r="C88" s="353"/>
      <c r="D88" s="353"/>
      <c r="E88" s="353"/>
      <c r="F88" s="354"/>
      <c r="G88" s="57"/>
      <c r="H88" s="41">
        <f>G88+'4ª Medição'!H88</f>
        <v>0</v>
      </c>
      <c r="I88" s="42"/>
      <c r="J88" s="42"/>
      <c r="K88" s="42"/>
      <c r="L88" s="42">
        <f t="shared" si="8"/>
        <v>0</v>
      </c>
      <c r="M88" s="79">
        <f t="shared" si="9"/>
        <v>0</v>
      </c>
    </row>
    <row r="89" spans="1:13" s="2" customFormat="1" ht="15">
      <c r="A89" s="47"/>
      <c r="B89" s="34"/>
      <c r="C89" s="43">
        <v>8</v>
      </c>
      <c r="D89" s="44" t="s">
        <v>87</v>
      </c>
      <c r="E89" s="34"/>
      <c r="F89" s="34"/>
      <c r="G89" s="45"/>
      <c r="H89" s="41">
        <f>G89+'4ª Medição'!H89</f>
        <v>0</v>
      </c>
      <c r="I89" s="46"/>
      <c r="J89" s="46"/>
      <c r="K89" s="42"/>
      <c r="L89" s="42">
        <f t="shared" si="8"/>
        <v>0</v>
      </c>
      <c r="M89" s="79">
        <f t="shared" si="9"/>
        <v>0</v>
      </c>
    </row>
    <row r="90" spans="1:13" s="2" customFormat="1" ht="15">
      <c r="A90" s="34"/>
      <c r="B90" s="34"/>
      <c r="C90" s="37"/>
      <c r="D90" s="44" t="s">
        <v>88</v>
      </c>
      <c r="E90" s="34"/>
      <c r="F90" s="34"/>
      <c r="G90" s="45"/>
      <c r="H90" s="41">
        <f>G90+'4ª Medição'!H90</f>
        <v>0</v>
      </c>
      <c r="I90" s="46"/>
      <c r="J90" s="46"/>
      <c r="K90" s="42"/>
      <c r="L90" s="42">
        <f t="shared" si="8"/>
        <v>0</v>
      </c>
      <c r="M90" s="79">
        <f t="shared" si="9"/>
        <v>0</v>
      </c>
    </row>
    <row r="91" spans="1:13" s="2" customFormat="1" ht="48">
      <c r="A91" s="33" t="s">
        <v>5</v>
      </c>
      <c r="B91" s="33" t="s">
        <v>89</v>
      </c>
      <c r="C91" s="33" t="s">
        <v>369</v>
      </c>
      <c r="D91" s="40" t="s">
        <v>270</v>
      </c>
      <c r="E91" s="33" t="s">
        <v>11</v>
      </c>
      <c r="F91" s="33" t="s">
        <v>169</v>
      </c>
      <c r="G91" s="41"/>
      <c r="H91" s="41">
        <f>G91+'4ª Medição'!H91</f>
        <v>0</v>
      </c>
      <c r="I91" s="42">
        <v>267.03</v>
      </c>
      <c r="J91" s="42">
        <f>ROUND(I91*1.3,2)</f>
        <v>347.14</v>
      </c>
      <c r="K91" s="42">
        <f t="shared" si="7"/>
        <v>0</v>
      </c>
      <c r="L91" s="42">
        <f t="shared" si="8"/>
        <v>0</v>
      </c>
      <c r="M91" s="79">
        <f t="shared" si="9"/>
        <v>7</v>
      </c>
    </row>
    <row r="92" spans="1:13" s="2" customFormat="1" ht="48">
      <c r="A92" s="33" t="s">
        <v>5</v>
      </c>
      <c r="B92" s="33" t="s">
        <v>90</v>
      </c>
      <c r="C92" s="33" t="s">
        <v>370</v>
      </c>
      <c r="D92" s="40" t="s">
        <v>504</v>
      </c>
      <c r="E92" s="33" t="s">
        <v>11</v>
      </c>
      <c r="F92" s="33" t="s">
        <v>271</v>
      </c>
      <c r="G92" s="41"/>
      <c r="H92" s="41">
        <f>G92+'4ª Medição'!H92</f>
        <v>0</v>
      </c>
      <c r="I92" s="42">
        <v>296.43</v>
      </c>
      <c r="J92" s="42">
        <f aca="true" t="shared" si="10" ref="J92:J106">ROUND(I92*1.3,2)</f>
        <v>385.36</v>
      </c>
      <c r="K92" s="42">
        <f t="shared" si="7"/>
        <v>0</v>
      </c>
      <c r="L92" s="42">
        <f t="shared" si="8"/>
        <v>0</v>
      </c>
      <c r="M92" s="79">
        <f t="shared" si="9"/>
        <v>15</v>
      </c>
    </row>
    <row r="93" spans="1:13" s="4" customFormat="1" ht="48">
      <c r="A93" s="33" t="s">
        <v>460</v>
      </c>
      <c r="B93" s="33" t="s">
        <v>469</v>
      </c>
      <c r="C93" s="33" t="s">
        <v>371</v>
      </c>
      <c r="D93" s="40" t="s">
        <v>505</v>
      </c>
      <c r="E93" s="33" t="s">
        <v>11</v>
      </c>
      <c r="F93" s="33" t="s">
        <v>12</v>
      </c>
      <c r="G93" s="41"/>
      <c r="H93" s="41">
        <f>G93+'4ª Medição'!H93</f>
        <v>0</v>
      </c>
      <c r="I93" s="42">
        <v>325.83</v>
      </c>
      <c r="J93" s="42">
        <f t="shared" si="10"/>
        <v>423.58</v>
      </c>
      <c r="K93" s="42">
        <f t="shared" si="7"/>
        <v>0</v>
      </c>
      <c r="L93" s="42">
        <f t="shared" si="8"/>
        <v>0</v>
      </c>
      <c r="M93" s="79">
        <f t="shared" si="9"/>
        <v>1</v>
      </c>
    </row>
    <row r="94" spans="1:13" s="2" customFormat="1" ht="36">
      <c r="A94" s="33" t="s">
        <v>5</v>
      </c>
      <c r="B94" s="33" t="s">
        <v>91</v>
      </c>
      <c r="C94" s="33" t="s">
        <v>372</v>
      </c>
      <c r="D94" s="40" t="s">
        <v>272</v>
      </c>
      <c r="E94" s="33" t="s">
        <v>11</v>
      </c>
      <c r="F94" s="33"/>
      <c r="G94" s="41"/>
      <c r="H94" s="41">
        <f>G94+'4ª Medição'!H94</f>
        <v>0</v>
      </c>
      <c r="I94" s="42">
        <v>60.02</v>
      </c>
      <c r="J94" s="42">
        <v>78.02</v>
      </c>
      <c r="K94" s="42">
        <f t="shared" si="7"/>
        <v>0</v>
      </c>
      <c r="L94" s="42">
        <f t="shared" si="8"/>
        <v>0</v>
      </c>
      <c r="M94" s="79">
        <f t="shared" si="9"/>
        <v>0</v>
      </c>
    </row>
    <row r="95" spans="1:13" s="4" customFormat="1" ht="48">
      <c r="A95" s="33" t="s">
        <v>460</v>
      </c>
      <c r="B95" s="33" t="s">
        <v>468</v>
      </c>
      <c r="C95" s="33" t="s">
        <v>373</v>
      </c>
      <c r="D95" s="40" t="s">
        <v>506</v>
      </c>
      <c r="E95" s="33" t="s">
        <v>11</v>
      </c>
      <c r="F95" s="33" t="s">
        <v>12</v>
      </c>
      <c r="G95" s="41"/>
      <c r="H95" s="41">
        <f>G95+'4ª Medição'!H95</f>
        <v>0</v>
      </c>
      <c r="I95" s="42">
        <v>316.03</v>
      </c>
      <c r="J95" s="42">
        <f t="shared" si="10"/>
        <v>410.84</v>
      </c>
      <c r="K95" s="42">
        <f t="shared" si="7"/>
        <v>0</v>
      </c>
      <c r="L95" s="42">
        <f t="shared" si="8"/>
        <v>0</v>
      </c>
      <c r="M95" s="79">
        <f t="shared" si="9"/>
        <v>1</v>
      </c>
    </row>
    <row r="96" spans="1:13" s="4" customFormat="1" ht="48">
      <c r="A96" s="33" t="s">
        <v>460</v>
      </c>
      <c r="B96" s="33" t="s">
        <v>467</v>
      </c>
      <c r="C96" s="33" t="s">
        <v>374</v>
      </c>
      <c r="D96" s="40" t="s">
        <v>507</v>
      </c>
      <c r="E96" s="33" t="s">
        <v>11</v>
      </c>
      <c r="F96" s="33" t="s">
        <v>118</v>
      </c>
      <c r="G96" s="41"/>
      <c r="H96" s="41">
        <f>G96+'4ª Medição'!H96</f>
        <v>0</v>
      </c>
      <c r="I96" s="42">
        <v>345.43</v>
      </c>
      <c r="J96" s="42">
        <f t="shared" si="10"/>
        <v>449.06</v>
      </c>
      <c r="K96" s="42">
        <f t="shared" si="7"/>
        <v>0</v>
      </c>
      <c r="L96" s="42">
        <f t="shared" si="8"/>
        <v>0</v>
      </c>
      <c r="M96" s="79">
        <f t="shared" si="9"/>
        <v>2</v>
      </c>
    </row>
    <row r="97" spans="1:13" s="4" customFormat="1" ht="48">
      <c r="A97" s="33" t="s">
        <v>460</v>
      </c>
      <c r="B97" s="33" t="s">
        <v>470</v>
      </c>
      <c r="C97" s="33" t="s">
        <v>375</v>
      </c>
      <c r="D97" s="40" t="s">
        <v>508</v>
      </c>
      <c r="E97" s="33" t="s">
        <v>11</v>
      </c>
      <c r="F97" s="33" t="s">
        <v>12</v>
      </c>
      <c r="G97" s="41"/>
      <c r="H97" s="41">
        <f>G97+'4ª Medição'!H97</f>
        <v>0</v>
      </c>
      <c r="I97" s="42">
        <v>394.43</v>
      </c>
      <c r="J97" s="42">
        <f t="shared" si="10"/>
        <v>512.76</v>
      </c>
      <c r="K97" s="42">
        <f t="shared" si="7"/>
        <v>0</v>
      </c>
      <c r="L97" s="42">
        <f t="shared" si="8"/>
        <v>0</v>
      </c>
      <c r="M97" s="79">
        <f t="shared" si="9"/>
        <v>1</v>
      </c>
    </row>
    <row r="98" spans="1:13" s="2" customFormat="1" ht="48">
      <c r="A98" s="33" t="s">
        <v>5</v>
      </c>
      <c r="B98" s="33" t="s">
        <v>92</v>
      </c>
      <c r="C98" s="33" t="s">
        <v>376</v>
      </c>
      <c r="D98" s="40" t="s">
        <v>273</v>
      </c>
      <c r="E98" s="33" t="s">
        <v>29</v>
      </c>
      <c r="F98" s="33" t="s">
        <v>274</v>
      </c>
      <c r="G98" s="41"/>
      <c r="H98" s="41">
        <f>G98+'4ª Medição'!H98</f>
        <v>0</v>
      </c>
      <c r="I98" s="42">
        <v>14.82</v>
      </c>
      <c r="J98" s="42">
        <v>19.26</v>
      </c>
      <c r="K98" s="42">
        <f t="shared" si="7"/>
        <v>0</v>
      </c>
      <c r="L98" s="42">
        <f t="shared" si="8"/>
        <v>0</v>
      </c>
      <c r="M98" s="79">
        <f t="shared" si="9"/>
        <v>150.57</v>
      </c>
    </row>
    <row r="99" spans="1:13" s="2" customFormat="1" ht="15">
      <c r="A99" s="33"/>
      <c r="B99" s="33"/>
      <c r="C99" s="33"/>
      <c r="D99" s="48" t="s">
        <v>93</v>
      </c>
      <c r="E99" s="33"/>
      <c r="F99" s="33"/>
      <c r="G99" s="41"/>
      <c r="H99" s="41">
        <f>G99+'4ª Medição'!H99</f>
        <v>0</v>
      </c>
      <c r="I99" s="42"/>
      <c r="J99" s="42">
        <f t="shared" si="10"/>
        <v>0</v>
      </c>
      <c r="K99" s="42">
        <f t="shared" si="7"/>
        <v>0</v>
      </c>
      <c r="L99" s="42">
        <f t="shared" si="8"/>
        <v>0</v>
      </c>
      <c r="M99" s="79">
        <f t="shared" si="9"/>
        <v>0</v>
      </c>
    </row>
    <row r="100" spans="1:13" s="2" customFormat="1" ht="24">
      <c r="A100" s="33" t="s">
        <v>5</v>
      </c>
      <c r="B100" s="33" t="s">
        <v>94</v>
      </c>
      <c r="C100" s="33" t="s">
        <v>377</v>
      </c>
      <c r="D100" s="40" t="s">
        <v>95</v>
      </c>
      <c r="E100" s="33" t="s">
        <v>29</v>
      </c>
      <c r="F100" s="33" t="s">
        <v>96</v>
      </c>
      <c r="G100" s="41"/>
      <c r="H100" s="41">
        <f>G100+'4ª Medição'!H100</f>
        <v>0</v>
      </c>
      <c r="I100" s="42">
        <v>412.39</v>
      </c>
      <c r="J100" s="42">
        <f t="shared" si="10"/>
        <v>536.11</v>
      </c>
      <c r="K100" s="42">
        <f t="shared" si="7"/>
        <v>0</v>
      </c>
      <c r="L100" s="42">
        <f t="shared" si="8"/>
        <v>0</v>
      </c>
      <c r="M100" s="79">
        <f t="shared" si="9"/>
        <v>41.2</v>
      </c>
    </row>
    <row r="101" spans="1:13" s="4" customFormat="1" ht="24">
      <c r="A101" s="33" t="s">
        <v>460</v>
      </c>
      <c r="B101" s="33" t="s">
        <v>471</v>
      </c>
      <c r="C101" s="33" t="s">
        <v>378</v>
      </c>
      <c r="D101" s="40" t="s">
        <v>97</v>
      </c>
      <c r="E101" s="33" t="s">
        <v>29</v>
      </c>
      <c r="F101" s="33" t="s">
        <v>98</v>
      </c>
      <c r="G101" s="41"/>
      <c r="H101" s="41">
        <f>G101+'4ª Medição'!H101</f>
        <v>0</v>
      </c>
      <c r="I101" s="42">
        <v>392.79</v>
      </c>
      <c r="J101" s="42">
        <f t="shared" si="10"/>
        <v>510.63</v>
      </c>
      <c r="K101" s="42">
        <f t="shared" si="7"/>
        <v>0</v>
      </c>
      <c r="L101" s="42">
        <f t="shared" si="8"/>
        <v>0</v>
      </c>
      <c r="M101" s="79">
        <f t="shared" si="9"/>
        <v>0.8</v>
      </c>
    </row>
    <row r="102" spans="1:13" s="2" customFormat="1" ht="24">
      <c r="A102" s="33" t="s">
        <v>5</v>
      </c>
      <c r="B102" s="33" t="s">
        <v>99</v>
      </c>
      <c r="C102" s="33" t="s">
        <v>379</v>
      </c>
      <c r="D102" s="40" t="s">
        <v>100</v>
      </c>
      <c r="E102" s="33" t="s">
        <v>29</v>
      </c>
      <c r="F102" s="33" t="s">
        <v>101</v>
      </c>
      <c r="G102" s="41"/>
      <c r="H102" s="41">
        <f>G102+'4ª Medição'!H102</f>
        <v>0</v>
      </c>
      <c r="I102" s="42">
        <v>412.39</v>
      </c>
      <c r="J102" s="42">
        <f t="shared" si="10"/>
        <v>536.11</v>
      </c>
      <c r="K102" s="42">
        <f t="shared" si="7"/>
        <v>0</v>
      </c>
      <c r="L102" s="42">
        <f t="shared" si="8"/>
        <v>0</v>
      </c>
      <c r="M102" s="79">
        <f t="shared" si="9"/>
        <v>15.57</v>
      </c>
    </row>
    <row r="103" spans="1:13" s="4" customFormat="1" ht="15">
      <c r="A103" s="33"/>
      <c r="B103" s="33"/>
      <c r="C103" s="33" t="s">
        <v>380</v>
      </c>
      <c r="D103" s="48" t="s">
        <v>102</v>
      </c>
      <c r="E103" s="33"/>
      <c r="F103" s="33"/>
      <c r="G103" s="41"/>
      <c r="H103" s="41">
        <f>G103+'4ª Medição'!H103</f>
        <v>0</v>
      </c>
      <c r="I103" s="42"/>
      <c r="J103" s="42"/>
      <c r="K103" s="42"/>
      <c r="L103" s="42">
        <f t="shared" si="8"/>
        <v>0</v>
      </c>
      <c r="M103" s="79">
        <f t="shared" si="9"/>
        <v>0</v>
      </c>
    </row>
    <row r="104" spans="1:13" s="3" customFormat="1" ht="24">
      <c r="A104" s="33" t="s">
        <v>31</v>
      </c>
      <c r="B104" s="33">
        <v>263</v>
      </c>
      <c r="C104" s="33" t="s">
        <v>381</v>
      </c>
      <c r="D104" s="40" t="s">
        <v>103</v>
      </c>
      <c r="E104" s="33" t="s">
        <v>29</v>
      </c>
      <c r="F104" s="33" t="s">
        <v>104</v>
      </c>
      <c r="G104" s="41"/>
      <c r="H104" s="41">
        <f>G104+'4ª Medição'!H104</f>
        <v>0</v>
      </c>
      <c r="I104" s="42">
        <v>216.39</v>
      </c>
      <c r="J104" s="42">
        <f t="shared" si="10"/>
        <v>281.31</v>
      </c>
      <c r="K104" s="42">
        <f t="shared" si="7"/>
        <v>0</v>
      </c>
      <c r="L104" s="42">
        <f t="shared" si="8"/>
        <v>0</v>
      </c>
      <c r="M104" s="79">
        <f t="shared" si="9"/>
        <v>17.43</v>
      </c>
    </row>
    <row r="105" spans="1:13" s="2" customFormat="1" ht="24">
      <c r="A105" s="33" t="s">
        <v>5</v>
      </c>
      <c r="B105" s="33">
        <v>72116</v>
      </c>
      <c r="C105" s="33" t="s">
        <v>382</v>
      </c>
      <c r="D105" s="40" t="s">
        <v>105</v>
      </c>
      <c r="E105" s="33" t="s">
        <v>29</v>
      </c>
      <c r="F105" s="33" t="s">
        <v>96</v>
      </c>
      <c r="G105" s="41"/>
      <c r="H105" s="41">
        <f>G105+'4ª Medição'!H105</f>
        <v>0</v>
      </c>
      <c r="I105" s="42">
        <v>39.4</v>
      </c>
      <c r="J105" s="42">
        <f t="shared" si="10"/>
        <v>51.22</v>
      </c>
      <c r="K105" s="42">
        <f t="shared" si="7"/>
        <v>0</v>
      </c>
      <c r="L105" s="42">
        <f t="shared" si="8"/>
        <v>0</v>
      </c>
      <c r="M105" s="79">
        <f t="shared" si="9"/>
        <v>41.2</v>
      </c>
    </row>
    <row r="106" spans="1:13" s="4" customFormat="1" ht="27" customHeight="1">
      <c r="A106" s="33" t="s">
        <v>460</v>
      </c>
      <c r="B106" s="33" t="s">
        <v>472</v>
      </c>
      <c r="C106" s="33" t="s">
        <v>383</v>
      </c>
      <c r="D106" s="40" t="s">
        <v>106</v>
      </c>
      <c r="E106" s="33" t="s">
        <v>29</v>
      </c>
      <c r="F106" s="33" t="s">
        <v>107</v>
      </c>
      <c r="G106" s="41"/>
      <c r="H106" s="41">
        <f>G106+'4ª Medição'!H106</f>
        <v>0</v>
      </c>
      <c r="I106" s="42">
        <v>122.7</v>
      </c>
      <c r="J106" s="42">
        <f t="shared" si="10"/>
        <v>159.51</v>
      </c>
      <c r="K106" s="42">
        <f t="shared" si="7"/>
        <v>0</v>
      </c>
      <c r="L106" s="42">
        <f t="shared" si="8"/>
        <v>0</v>
      </c>
      <c r="M106" s="79">
        <f t="shared" si="9"/>
        <v>3.64</v>
      </c>
    </row>
    <row r="107" spans="1:13" s="4" customFormat="1" ht="15">
      <c r="A107" s="33"/>
      <c r="B107" s="33"/>
      <c r="C107" s="33"/>
      <c r="D107" s="40"/>
      <c r="E107" s="33"/>
      <c r="F107" s="33"/>
      <c r="G107" s="41"/>
      <c r="H107" s="41">
        <f>G107+'4ª Medição'!H107</f>
        <v>0</v>
      </c>
      <c r="I107" s="42"/>
      <c r="J107" s="42"/>
      <c r="K107" s="42"/>
      <c r="L107" s="42">
        <f t="shared" si="8"/>
        <v>0</v>
      </c>
      <c r="M107" s="79">
        <f t="shared" si="9"/>
        <v>0</v>
      </c>
    </row>
    <row r="108" spans="1:13" s="2" customFormat="1" ht="15">
      <c r="A108" s="37"/>
      <c r="B108" s="37"/>
      <c r="C108" s="43">
        <v>9</v>
      </c>
      <c r="D108" s="44" t="s">
        <v>108</v>
      </c>
      <c r="E108" s="37"/>
      <c r="F108" s="37"/>
      <c r="G108" s="45"/>
      <c r="H108" s="41">
        <f>G108+'4ª Medição'!H108</f>
        <v>0</v>
      </c>
      <c r="I108" s="46"/>
      <c r="J108" s="46"/>
      <c r="K108" s="42"/>
      <c r="L108" s="42">
        <f t="shared" si="8"/>
        <v>0</v>
      </c>
      <c r="M108" s="79">
        <f t="shared" si="9"/>
        <v>0</v>
      </c>
    </row>
    <row r="109" spans="1:13" s="2" customFormat="1" ht="15">
      <c r="A109" s="360" t="s">
        <v>109</v>
      </c>
      <c r="B109" s="360"/>
      <c r="C109" s="360"/>
      <c r="D109" s="360"/>
      <c r="E109" s="360"/>
      <c r="F109" s="360"/>
      <c r="G109" s="54"/>
      <c r="H109" s="41">
        <f>G109+'4ª Medição'!H109</f>
        <v>0</v>
      </c>
      <c r="I109" s="42"/>
      <c r="J109" s="42"/>
      <c r="K109" s="42"/>
      <c r="L109" s="42">
        <f t="shared" si="8"/>
        <v>0</v>
      </c>
      <c r="M109" s="79">
        <f t="shared" si="9"/>
        <v>0</v>
      </c>
    </row>
    <row r="110" spans="1:13" s="4" customFormat="1" ht="24">
      <c r="A110" s="33" t="s">
        <v>460</v>
      </c>
      <c r="B110" s="33" t="s">
        <v>473</v>
      </c>
      <c r="C110" s="33" t="s">
        <v>384</v>
      </c>
      <c r="D110" s="40" t="s">
        <v>110</v>
      </c>
      <c r="E110" s="33" t="s">
        <v>111</v>
      </c>
      <c r="F110" s="33" t="s">
        <v>12</v>
      </c>
      <c r="G110" s="59"/>
      <c r="H110" s="41">
        <f>G110+'4ª Medição'!H110</f>
        <v>0</v>
      </c>
      <c r="I110" s="60">
        <v>2430.33</v>
      </c>
      <c r="J110" s="42">
        <f>ROUND(F110*1.3,2)</f>
        <v>1.3</v>
      </c>
      <c r="K110" s="42">
        <f t="shared" si="7"/>
        <v>0</v>
      </c>
      <c r="L110" s="42">
        <f t="shared" si="8"/>
        <v>0</v>
      </c>
      <c r="M110" s="79">
        <f t="shared" si="9"/>
        <v>1</v>
      </c>
    </row>
    <row r="111" spans="1:13" s="3" customFormat="1" ht="15">
      <c r="A111" s="360" t="s">
        <v>112</v>
      </c>
      <c r="B111" s="360"/>
      <c r="C111" s="360"/>
      <c r="D111" s="360"/>
      <c r="E111" s="360"/>
      <c r="F111" s="360"/>
      <c r="G111" s="54"/>
      <c r="H111" s="41">
        <f>G111+'4ª Medição'!H111</f>
        <v>0</v>
      </c>
      <c r="I111" s="42"/>
      <c r="J111" s="42"/>
      <c r="K111" s="42"/>
      <c r="L111" s="42">
        <f t="shared" si="8"/>
        <v>0</v>
      </c>
      <c r="M111" s="79">
        <f t="shared" si="9"/>
        <v>0</v>
      </c>
    </row>
    <row r="112" spans="1:13" s="4" customFormat="1" ht="180">
      <c r="A112" s="33" t="s">
        <v>5</v>
      </c>
      <c r="B112" s="33">
        <v>26322</v>
      </c>
      <c r="C112" s="33" t="s">
        <v>275</v>
      </c>
      <c r="D112" s="40" t="s">
        <v>276</v>
      </c>
      <c r="E112" s="33" t="s">
        <v>11</v>
      </c>
      <c r="F112" s="33" t="s">
        <v>277</v>
      </c>
      <c r="G112" s="41"/>
      <c r="H112" s="41">
        <f>G112+'4ª Medição'!H112</f>
        <v>0</v>
      </c>
      <c r="I112" s="42">
        <v>125.56</v>
      </c>
      <c r="J112" s="42">
        <v>163.23</v>
      </c>
      <c r="K112" s="42">
        <f t="shared" si="7"/>
        <v>0</v>
      </c>
      <c r="L112" s="42">
        <f t="shared" si="8"/>
        <v>0</v>
      </c>
      <c r="M112" s="79">
        <f t="shared" si="9"/>
        <v>48</v>
      </c>
    </row>
    <row r="113" spans="1:13" s="4" customFormat="1" ht="108">
      <c r="A113" s="33" t="s">
        <v>5</v>
      </c>
      <c r="B113" s="33">
        <v>75968</v>
      </c>
      <c r="C113" s="33" t="s">
        <v>278</v>
      </c>
      <c r="D113" s="40" t="s">
        <v>279</v>
      </c>
      <c r="E113" s="33" t="s">
        <v>11</v>
      </c>
      <c r="F113" s="33" t="s">
        <v>128</v>
      </c>
      <c r="G113" s="41"/>
      <c r="H113" s="41">
        <f>G113+'4ª Medição'!H113</f>
        <v>0</v>
      </c>
      <c r="I113" s="42">
        <v>105.96</v>
      </c>
      <c r="J113" s="42">
        <v>137.75</v>
      </c>
      <c r="K113" s="42">
        <f t="shared" si="7"/>
        <v>0</v>
      </c>
      <c r="L113" s="42">
        <f t="shared" si="8"/>
        <v>0</v>
      </c>
      <c r="M113" s="79">
        <f t="shared" si="9"/>
        <v>11</v>
      </c>
    </row>
    <row r="114" spans="1:13" s="4" customFormat="1" ht="24">
      <c r="A114" s="33" t="s">
        <v>31</v>
      </c>
      <c r="B114" s="33">
        <v>24</v>
      </c>
      <c r="C114" s="33" t="s">
        <v>385</v>
      </c>
      <c r="D114" s="40" t="s">
        <v>113</v>
      </c>
      <c r="E114" s="33" t="s">
        <v>11</v>
      </c>
      <c r="F114" s="33" t="s">
        <v>114</v>
      </c>
      <c r="G114" s="41"/>
      <c r="H114" s="41">
        <f>G114+'4ª Medição'!H114</f>
        <v>0</v>
      </c>
      <c r="I114" s="42">
        <v>53.78</v>
      </c>
      <c r="J114" s="42">
        <f>ROUND(I114*1.3,2)</f>
        <v>69.91</v>
      </c>
      <c r="K114" s="42">
        <f t="shared" si="7"/>
        <v>0</v>
      </c>
      <c r="L114" s="42">
        <f t="shared" si="8"/>
        <v>0</v>
      </c>
      <c r="M114" s="79">
        <f t="shared" si="9"/>
        <v>23</v>
      </c>
    </row>
    <row r="115" spans="1:13" s="4" customFormat="1" ht="24">
      <c r="A115" s="33" t="s">
        <v>31</v>
      </c>
      <c r="B115" s="33">
        <v>25</v>
      </c>
      <c r="C115" s="33" t="s">
        <v>386</v>
      </c>
      <c r="D115" s="40" t="s">
        <v>115</v>
      </c>
      <c r="E115" s="33" t="s">
        <v>11</v>
      </c>
      <c r="F115" s="33" t="s">
        <v>116</v>
      </c>
      <c r="G115" s="41"/>
      <c r="H115" s="41">
        <f>G115+'4ª Medição'!H115</f>
        <v>0</v>
      </c>
      <c r="I115" s="42">
        <v>62.89</v>
      </c>
      <c r="J115" s="42">
        <v>81.75</v>
      </c>
      <c r="K115" s="42">
        <f t="shared" si="7"/>
        <v>0</v>
      </c>
      <c r="L115" s="42">
        <f t="shared" si="8"/>
        <v>0</v>
      </c>
      <c r="M115" s="79">
        <f t="shared" si="9"/>
        <v>3</v>
      </c>
    </row>
    <row r="116" spans="1:13" s="4" customFormat="1" ht="24">
      <c r="A116" s="33" t="s">
        <v>460</v>
      </c>
      <c r="B116" s="33" t="s">
        <v>474</v>
      </c>
      <c r="C116" s="33" t="s">
        <v>387</v>
      </c>
      <c r="D116" s="40" t="s">
        <v>117</v>
      </c>
      <c r="E116" s="33" t="s">
        <v>11</v>
      </c>
      <c r="F116" s="33" t="s">
        <v>118</v>
      </c>
      <c r="G116" s="41"/>
      <c r="H116" s="41">
        <f>G116+'4ª Medição'!H116</f>
        <v>0</v>
      </c>
      <c r="I116" s="42">
        <v>313.1</v>
      </c>
      <c r="J116" s="42">
        <v>407.03</v>
      </c>
      <c r="K116" s="42">
        <f t="shared" si="7"/>
        <v>0</v>
      </c>
      <c r="L116" s="42">
        <f t="shared" si="8"/>
        <v>0</v>
      </c>
      <c r="M116" s="79">
        <f t="shared" si="9"/>
        <v>2</v>
      </c>
    </row>
    <row r="117" spans="1:13" s="4" customFormat="1" ht="24">
      <c r="A117" s="33" t="s">
        <v>460</v>
      </c>
      <c r="B117" s="33" t="s">
        <v>475</v>
      </c>
      <c r="C117" s="33" t="s">
        <v>388</v>
      </c>
      <c r="D117" s="40" t="s">
        <v>119</v>
      </c>
      <c r="E117" s="33" t="s">
        <v>11</v>
      </c>
      <c r="F117" s="33" t="s">
        <v>118</v>
      </c>
      <c r="G117" s="41"/>
      <c r="H117" s="41">
        <f>G117+'4ª Medição'!H117</f>
        <v>0</v>
      </c>
      <c r="I117" s="42">
        <v>42.38</v>
      </c>
      <c r="J117" s="42">
        <v>55.1</v>
      </c>
      <c r="K117" s="42">
        <f t="shared" si="7"/>
        <v>0</v>
      </c>
      <c r="L117" s="42">
        <f t="shared" si="8"/>
        <v>0</v>
      </c>
      <c r="M117" s="79">
        <f t="shared" si="9"/>
        <v>2</v>
      </c>
    </row>
    <row r="118" spans="1:13" s="4" customFormat="1" ht="24">
      <c r="A118" s="33" t="s">
        <v>460</v>
      </c>
      <c r="B118" s="33" t="s">
        <v>476</v>
      </c>
      <c r="C118" s="33" t="s">
        <v>389</v>
      </c>
      <c r="D118" s="40" t="s">
        <v>120</v>
      </c>
      <c r="E118" s="33" t="s">
        <v>121</v>
      </c>
      <c r="F118" s="33" t="s">
        <v>122</v>
      </c>
      <c r="G118" s="41"/>
      <c r="H118" s="41">
        <f>G118+'4ª Medição'!H118</f>
        <v>0</v>
      </c>
      <c r="I118" s="42">
        <v>54.57</v>
      </c>
      <c r="J118" s="42">
        <v>70.94</v>
      </c>
      <c r="K118" s="42">
        <f t="shared" si="7"/>
        <v>0</v>
      </c>
      <c r="L118" s="42">
        <f t="shared" si="8"/>
        <v>0</v>
      </c>
      <c r="M118" s="79">
        <f t="shared" si="9"/>
        <v>87</v>
      </c>
    </row>
    <row r="119" spans="1:13" s="4" customFormat="1" ht="48">
      <c r="A119" s="33" t="s">
        <v>31</v>
      </c>
      <c r="B119" s="33" t="s">
        <v>280</v>
      </c>
      <c r="C119" s="33" t="s">
        <v>281</v>
      </c>
      <c r="D119" s="40" t="s">
        <v>282</v>
      </c>
      <c r="E119" s="33" t="s">
        <v>11</v>
      </c>
      <c r="F119" s="33" t="s">
        <v>116</v>
      </c>
      <c r="G119" s="41"/>
      <c r="H119" s="41">
        <f>G119+'4ª Medição'!H119</f>
        <v>0</v>
      </c>
      <c r="I119" s="42">
        <v>7.37</v>
      </c>
      <c r="J119" s="42">
        <f aca="true" t="shared" si="11" ref="J119:J125">ROUND(I119*1.3,2)</f>
        <v>9.58</v>
      </c>
      <c r="K119" s="42">
        <f t="shared" si="7"/>
        <v>0</v>
      </c>
      <c r="L119" s="42">
        <f t="shared" si="8"/>
        <v>0</v>
      </c>
      <c r="M119" s="79">
        <f t="shared" si="9"/>
        <v>3</v>
      </c>
    </row>
    <row r="120" spans="1:13" s="4" customFormat="1" ht="24">
      <c r="A120" s="33" t="s">
        <v>31</v>
      </c>
      <c r="B120" s="33">
        <v>52</v>
      </c>
      <c r="C120" s="33" t="s">
        <v>390</v>
      </c>
      <c r="D120" s="40" t="s">
        <v>123</v>
      </c>
      <c r="E120" s="33" t="s">
        <v>11</v>
      </c>
      <c r="F120" s="33" t="s">
        <v>124</v>
      </c>
      <c r="G120" s="41"/>
      <c r="H120" s="41">
        <f>G120+'4ª Medição'!H120</f>
        <v>0</v>
      </c>
      <c r="I120" s="42">
        <v>17.33</v>
      </c>
      <c r="J120" s="42">
        <f t="shared" si="11"/>
        <v>22.53</v>
      </c>
      <c r="K120" s="42">
        <f t="shared" si="7"/>
        <v>0</v>
      </c>
      <c r="L120" s="42">
        <f t="shared" si="8"/>
        <v>0</v>
      </c>
      <c r="M120" s="79">
        <f t="shared" si="9"/>
        <v>64</v>
      </c>
    </row>
    <row r="121" spans="1:13" s="4" customFormat="1" ht="24">
      <c r="A121" s="33" t="s">
        <v>31</v>
      </c>
      <c r="B121" s="33">
        <v>51</v>
      </c>
      <c r="C121" s="33" t="s">
        <v>391</v>
      </c>
      <c r="D121" s="40" t="s">
        <v>125</v>
      </c>
      <c r="E121" s="33" t="s">
        <v>11</v>
      </c>
      <c r="F121" s="33" t="s">
        <v>126</v>
      </c>
      <c r="G121" s="41"/>
      <c r="H121" s="41">
        <f>G121+'4ª Medição'!H121</f>
        <v>0</v>
      </c>
      <c r="I121" s="42">
        <v>23.21</v>
      </c>
      <c r="J121" s="42">
        <f t="shared" si="11"/>
        <v>30.17</v>
      </c>
      <c r="K121" s="42">
        <f t="shared" si="7"/>
        <v>0</v>
      </c>
      <c r="L121" s="42">
        <f t="shared" si="8"/>
        <v>0</v>
      </c>
      <c r="M121" s="79">
        <f t="shared" si="9"/>
        <v>4</v>
      </c>
    </row>
    <row r="122" spans="1:13" s="4" customFormat="1" ht="24">
      <c r="A122" s="33" t="s">
        <v>31</v>
      </c>
      <c r="B122" s="33">
        <v>30</v>
      </c>
      <c r="C122" s="33" t="s">
        <v>392</v>
      </c>
      <c r="D122" s="40" t="s">
        <v>127</v>
      </c>
      <c r="E122" s="33" t="s">
        <v>11</v>
      </c>
      <c r="F122" s="33" t="s">
        <v>128</v>
      </c>
      <c r="G122" s="41"/>
      <c r="H122" s="41">
        <f>G122+'4ª Medição'!H122</f>
        <v>0</v>
      </c>
      <c r="I122" s="42">
        <v>0</v>
      </c>
      <c r="J122" s="42">
        <f t="shared" si="11"/>
        <v>0</v>
      </c>
      <c r="K122" s="42">
        <f t="shared" si="7"/>
        <v>0</v>
      </c>
      <c r="L122" s="42">
        <f t="shared" si="8"/>
        <v>0</v>
      </c>
      <c r="M122" s="79">
        <f t="shared" si="9"/>
        <v>11</v>
      </c>
    </row>
    <row r="123" spans="1:13" s="4" customFormat="1" ht="24">
      <c r="A123" s="33" t="s">
        <v>460</v>
      </c>
      <c r="B123" s="33" t="s">
        <v>477</v>
      </c>
      <c r="C123" s="33" t="s">
        <v>393</v>
      </c>
      <c r="D123" s="40" t="s">
        <v>129</v>
      </c>
      <c r="E123" s="33" t="s">
        <v>121</v>
      </c>
      <c r="F123" s="33">
        <v>82</v>
      </c>
      <c r="G123" s="41"/>
      <c r="H123" s="41">
        <f>G123+'4ª Medição'!H123</f>
        <v>0</v>
      </c>
      <c r="I123" s="42">
        <v>64.37</v>
      </c>
      <c r="J123" s="42">
        <f t="shared" si="11"/>
        <v>83.68</v>
      </c>
      <c r="K123" s="42">
        <f t="shared" si="7"/>
        <v>0</v>
      </c>
      <c r="L123" s="42">
        <f t="shared" si="8"/>
        <v>0</v>
      </c>
      <c r="M123" s="79">
        <f t="shared" si="9"/>
        <v>82</v>
      </c>
    </row>
    <row r="124" spans="1:13" s="4" customFormat="1" ht="24">
      <c r="A124" s="33" t="s">
        <v>5</v>
      </c>
      <c r="B124" s="33">
        <v>72331</v>
      </c>
      <c r="C124" s="33" t="s">
        <v>394</v>
      </c>
      <c r="D124" s="40" t="s">
        <v>130</v>
      </c>
      <c r="E124" s="33" t="s">
        <v>11</v>
      </c>
      <c r="F124" s="33" t="s">
        <v>131</v>
      </c>
      <c r="G124" s="41"/>
      <c r="H124" s="41">
        <f>G124+'4ª Medição'!H124</f>
        <v>0</v>
      </c>
      <c r="I124" s="42">
        <v>17.33</v>
      </c>
      <c r="J124" s="42">
        <f t="shared" si="11"/>
        <v>22.53</v>
      </c>
      <c r="K124" s="42">
        <f t="shared" si="7"/>
        <v>0</v>
      </c>
      <c r="L124" s="42">
        <f t="shared" si="8"/>
        <v>0</v>
      </c>
      <c r="M124" s="79">
        <f t="shared" si="9"/>
        <v>19</v>
      </c>
    </row>
    <row r="125" spans="1:13" s="4" customFormat="1" ht="24">
      <c r="A125" s="33" t="s">
        <v>5</v>
      </c>
      <c r="B125" s="33">
        <v>72332</v>
      </c>
      <c r="C125" s="33" t="s">
        <v>395</v>
      </c>
      <c r="D125" s="40" t="s">
        <v>132</v>
      </c>
      <c r="E125" s="33" t="s">
        <v>11</v>
      </c>
      <c r="F125" s="33" t="s">
        <v>128</v>
      </c>
      <c r="G125" s="41"/>
      <c r="H125" s="41">
        <f>G125+'4ª Medição'!H125</f>
        <v>0</v>
      </c>
      <c r="I125" s="42">
        <v>19.29</v>
      </c>
      <c r="J125" s="42">
        <f t="shared" si="11"/>
        <v>25.08</v>
      </c>
      <c r="K125" s="42">
        <f t="shared" si="7"/>
        <v>0</v>
      </c>
      <c r="L125" s="42">
        <f t="shared" si="8"/>
        <v>0</v>
      </c>
      <c r="M125" s="79">
        <f t="shared" si="9"/>
        <v>11</v>
      </c>
    </row>
    <row r="126" spans="1:13" s="4" customFormat="1" ht="24">
      <c r="A126" s="33" t="s">
        <v>460</v>
      </c>
      <c r="B126" s="33" t="s">
        <v>478</v>
      </c>
      <c r="C126" s="33" t="s">
        <v>396</v>
      </c>
      <c r="D126" s="40" t="s">
        <v>133</v>
      </c>
      <c r="E126" s="33" t="s">
        <v>11</v>
      </c>
      <c r="F126" s="33" t="s">
        <v>126</v>
      </c>
      <c r="G126" s="41"/>
      <c r="H126" s="41">
        <f>G126+'4ª Medição'!H126</f>
        <v>0</v>
      </c>
      <c r="I126" s="42">
        <v>21.25</v>
      </c>
      <c r="J126" s="42">
        <v>27.63</v>
      </c>
      <c r="K126" s="42">
        <f t="shared" si="7"/>
        <v>0</v>
      </c>
      <c r="L126" s="42">
        <f t="shared" si="8"/>
        <v>0</v>
      </c>
      <c r="M126" s="79">
        <f t="shared" si="9"/>
        <v>4</v>
      </c>
    </row>
    <row r="127" spans="1:13" s="4" customFormat="1" ht="24">
      <c r="A127" s="33" t="s">
        <v>31</v>
      </c>
      <c r="B127" s="33">
        <v>28</v>
      </c>
      <c r="C127" s="33" t="s">
        <v>397</v>
      </c>
      <c r="D127" s="40" t="s">
        <v>134</v>
      </c>
      <c r="E127" s="33" t="s">
        <v>11</v>
      </c>
      <c r="F127" s="33" t="s">
        <v>12</v>
      </c>
      <c r="G127" s="41"/>
      <c r="H127" s="41">
        <f>G127+'4ª Medição'!H127</f>
        <v>0</v>
      </c>
      <c r="I127" s="42">
        <v>25.17</v>
      </c>
      <c r="J127" s="42">
        <f>ROUND(I127*1.3,2)</f>
        <v>32.72</v>
      </c>
      <c r="K127" s="42">
        <f t="shared" si="7"/>
        <v>0</v>
      </c>
      <c r="L127" s="42">
        <f t="shared" si="8"/>
        <v>0</v>
      </c>
      <c r="M127" s="79">
        <f t="shared" si="9"/>
        <v>1</v>
      </c>
    </row>
    <row r="128" spans="1:13" s="4" customFormat="1" ht="24">
      <c r="A128" s="33" t="s">
        <v>5</v>
      </c>
      <c r="B128" s="33" t="s">
        <v>135</v>
      </c>
      <c r="C128" s="33" t="s">
        <v>398</v>
      </c>
      <c r="D128" s="40" t="s">
        <v>136</v>
      </c>
      <c r="E128" s="33" t="s">
        <v>11</v>
      </c>
      <c r="F128" s="33" t="s">
        <v>118</v>
      </c>
      <c r="G128" s="41"/>
      <c r="H128" s="41">
        <f>G128+'4ª Medição'!H128</f>
        <v>0</v>
      </c>
      <c r="I128" s="42">
        <v>19.29</v>
      </c>
      <c r="J128" s="42">
        <v>25.08</v>
      </c>
      <c r="K128" s="42">
        <f t="shared" si="7"/>
        <v>0</v>
      </c>
      <c r="L128" s="42">
        <f t="shared" si="8"/>
        <v>0</v>
      </c>
      <c r="M128" s="79">
        <f t="shared" si="9"/>
        <v>2</v>
      </c>
    </row>
    <row r="129" spans="1:13" s="4" customFormat="1" ht="24" customHeight="1">
      <c r="A129" s="33" t="s">
        <v>480</v>
      </c>
      <c r="B129" s="33" t="s">
        <v>479</v>
      </c>
      <c r="C129" s="33" t="s">
        <v>399</v>
      </c>
      <c r="D129" s="40" t="s">
        <v>137</v>
      </c>
      <c r="E129" s="33" t="s">
        <v>121</v>
      </c>
      <c r="F129" s="33" t="s">
        <v>138</v>
      </c>
      <c r="G129" s="41"/>
      <c r="H129" s="41">
        <f>G129+'4ª Medição'!H129</f>
        <v>0</v>
      </c>
      <c r="I129" s="42">
        <v>106.46</v>
      </c>
      <c r="J129" s="42">
        <v>138.4</v>
      </c>
      <c r="K129" s="42">
        <f t="shared" si="7"/>
        <v>0</v>
      </c>
      <c r="L129" s="42">
        <f t="shared" si="8"/>
        <v>0</v>
      </c>
      <c r="M129" s="79">
        <f t="shared" si="9"/>
        <v>37</v>
      </c>
    </row>
    <row r="130" spans="1:13" s="4" customFormat="1" ht="15">
      <c r="A130" s="33"/>
      <c r="B130" s="33"/>
      <c r="C130" s="33"/>
      <c r="D130" s="40" t="s">
        <v>489</v>
      </c>
      <c r="E130" s="33"/>
      <c r="F130" s="33"/>
      <c r="G130" s="41"/>
      <c r="H130" s="41">
        <f>G130+'4ª Medição'!H130</f>
        <v>0</v>
      </c>
      <c r="I130" s="42"/>
      <c r="J130" s="42"/>
      <c r="K130" s="42"/>
      <c r="L130" s="42">
        <f t="shared" si="8"/>
        <v>0</v>
      </c>
      <c r="M130" s="79">
        <f t="shared" si="9"/>
        <v>0</v>
      </c>
    </row>
    <row r="131" spans="1:13" s="4" customFormat="1" ht="15">
      <c r="A131" s="33"/>
      <c r="B131" s="33"/>
      <c r="C131" s="33"/>
      <c r="D131" s="48" t="s">
        <v>139</v>
      </c>
      <c r="E131" s="33"/>
      <c r="F131" s="33"/>
      <c r="G131" s="41"/>
      <c r="H131" s="41">
        <f>G131+'4ª Medição'!H131</f>
        <v>0</v>
      </c>
      <c r="I131" s="42"/>
      <c r="J131" s="42"/>
      <c r="K131" s="42"/>
      <c r="L131" s="42">
        <f t="shared" si="8"/>
        <v>0</v>
      </c>
      <c r="M131" s="79">
        <f t="shared" si="9"/>
        <v>0</v>
      </c>
    </row>
    <row r="132" spans="1:13" s="4" customFormat="1" ht="108">
      <c r="A132" s="33" t="s">
        <v>5</v>
      </c>
      <c r="B132" s="33" t="s">
        <v>284</v>
      </c>
      <c r="C132" s="33" t="s">
        <v>285</v>
      </c>
      <c r="D132" s="40" t="s">
        <v>286</v>
      </c>
      <c r="E132" s="33" t="s">
        <v>11</v>
      </c>
      <c r="F132" s="33" t="s">
        <v>12</v>
      </c>
      <c r="G132" s="41"/>
      <c r="H132" s="41">
        <f>G132+'4ª Medição'!H132</f>
        <v>0</v>
      </c>
      <c r="I132" s="42">
        <v>184.36</v>
      </c>
      <c r="J132" s="42">
        <v>239.67</v>
      </c>
      <c r="K132" s="42">
        <f t="shared" si="7"/>
        <v>0</v>
      </c>
      <c r="L132" s="42">
        <f t="shared" si="8"/>
        <v>0</v>
      </c>
      <c r="M132" s="79">
        <f t="shared" si="9"/>
        <v>1</v>
      </c>
    </row>
    <row r="133" spans="1:13" s="4" customFormat="1" ht="36">
      <c r="A133" s="33" t="s">
        <v>5</v>
      </c>
      <c r="B133" s="33" t="s">
        <v>140</v>
      </c>
      <c r="C133" s="33" t="s">
        <v>400</v>
      </c>
      <c r="D133" s="40" t="s">
        <v>141</v>
      </c>
      <c r="E133" s="33" t="s">
        <v>11</v>
      </c>
      <c r="F133" s="33" t="s">
        <v>12</v>
      </c>
      <c r="G133" s="41"/>
      <c r="H133" s="41">
        <f>G133+'4ª Medição'!H133</f>
        <v>0</v>
      </c>
      <c r="I133" s="42">
        <v>112.58</v>
      </c>
      <c r="J133" s="42">
        <v>146.35</v>
      </c>
      <c r="K133" s="42">
        <f t="shared" si="7"/>
        <v>0</v>
      </c>
      <c r="L133" s="42">
        <f t="shared" si="8"/>
        <v>0</v>
      </c>
      <c r="M133" s="79">
        <f t="shared" si="9"/>
        <v>1</v>
      </c>
    </row>
    <row r="134" spans="1:13" s="4" customFormat="1" ht="36">
      <c r="A134" s="33" t="s">
        <v>5</v>
      </c>
      <c r="B134" s="33" t="s">
        <v>142</v>
      </c>
      <c r="C134" s="33" t="s">
        <v>401</v>
      </c>
      <c r="D134" s="40" t="s">
        <v>143</v>
      </c>
      <c r="E134" s="33" t="s">
        <v>11</v>
      </c>
      <c r="F134" s="33" t="s">
        <v>12</v>
      </c>
      <c r="G134" s="41"/>
      <c r="H134" s="41">
        <f>G134+'4ª Medição'!H134</f>
        <v>0</v>
      </c>
      <c r="I134" s="42">
        <v>102.78</v>
      </c>
      <c r="J134" s="42">
        <v>133.61</v>
      </c>
      <c r="K134" s="42">
        <f t="shared" si="7"/>
        <v>0</v>
      </c>
      <c r="L134" s="42">
        <f t="shared" si="8"/>
        <v>0</v>
      </c>
      <c r="M134" s="79">
        <f t="shared" si="9"/>
        <v>1</v>
      </c>
    </row>
    <row r="135" spans="1:13" s="4" customFormat="1" ht="36">
      <c r="A135" s="33" t="s">
        <v>460</v>
      </c>
      <c r="B135" s="33" t="s">
        <v>481</v>
      </c>
      <c r="C135" s="33" t="s">
        <v>402</v>
      </c>
      <c r="D135" s="40" t="s">
        <v>482</v>
      </c>
      <c r="E135" s="33" t="s">
        <v>11</v>
      </c>
      <c r="F135" s="33" t="s">
        <v>12</v>
      </c>
      <c r="G135" s="41"/>
      <c r="H135" s="41">
        <f>G135+'4ª Medição'!H135</f>
        <v>0</v>
      </c>
      <c r="I135" s="42">
        <v>104.12</v>
      </c>
      <c r="J135" s="42">
        <v>135.35</v>
      </c>
      <c r="K135" s="42">
        <f t="shared" si="7"/>
        <v>0</v>
      </c>
      <c r="L135" s="42">
        <f t="shared" si="8"/>
        <v>0</v>
      </c>
      <c r="M135" s="79">
        <f t="shared" si="9"/>
        <v>1</v>
      </c>
    </row>
    <row r="136" spans="1:13" s="4" customFormat="1" ht="15">
      <c r="A136" s="33"/>
      <c r="B136" s="33"/>
      <c r="C136" s="33"/>
      <c r="D136" s="40" t="s">
        <v>489</v>
      </c>
      <c r="E136" s="33"/>
      <c r="F136" s="33"/>
      <c r="G136" s="41"/>
      <c r="H136" s="41">
        <f>G136+'4ª Medição'!H136</f>
        <v>0</v>
      </c>
      <c r="I136" s="42"/>
      <c r="J136" s="42"/>
      <c r="K136" s="42"/>
      <c r="L136" s="42">
        <f t="shared" si="8"/>
        <v>0</v>
      </c>
      <c r="M136" s="79">
        <f t="shared" si="9"/>
        <v>0</v>
      </c>
    </row>
    <row r="137" spans="1:13" s="2" customFormat="1" ht="15">
      <c r="A137" s="360" t="s">
        <v>144</v>
      </c>
      <c r="B137" s="360"/>
      <c r="C137" s="360"/>
      <c r="D137" s="360"/>
      <c r="E137" s="360"/>
      <c r="F137" s="33"/>
      <c r="G137" s="41"/>
      <c r="H137" s="41">
        <f>G137+'4ª Medição'!H137</f>
        <v>0</v>
      </c>
      <c r="I137" s="42"/>
      <c r="J137" s="42"/>
      <c r="K137" s="42"/>
      <c r="L137" s="42">
        <f t="shared" si="8"/>
        <v>0</v>
      </c>
      <c r="M137" s="79">
        <f t="shared" si="9"/>
        <v>0</v>
      </c>
    </row>
    <row r="138" spans="1:13" s="2" customFormat="1" ht="108">
      <c r="A138" s="33" t="s">
        <v>5</v>
      </c>
      <c r="B138" s="33" t="s">
        <v>284</v>
      </c>
      <c r="C138" s="33" t="s">
        <v>287</v>
      </c>
      <c r="D138" s="40" t="s">
        <v>286</v>
      </c>
      <c r="E138" s="33" t="s">
        <v>11</v>
      </c>
      <c r="F138" s="33" t="s">
        <v>118</v>
      </c>
      <c r="G138" s="41"/>
      <c r="H138" s="41">
        <f>G138+'4ª Medição'!H138</f>
        <v>0</v>
      </c>
      <c r="I138" s="42">
        <v>184.36</v>
      </c>
      <c r="J138" s="42">
        <v>239.67</v>
      </c>
      <c r="K138" s="42">
        <f t="shared" si="7"/>
        <v>0</v>
      </c>
      <c r="L138" s="42">
        <f t="shared" si="8"/>
        <v>0</v>
      </c>
      <c r="M138" s="79">
        <f t="shared" si="9"/>
        <v>2</v>
      </c>
    </row>
    <row r="139" spans="1:13" s="4" customFormat="1" ht="24">
      <c r="A139" s="33" t="s">
        <v>31</v>
      </c>
      <c r="B139" s="33">
        <v>20</v>
      </c>
      <c r="C139" s="33" t="s">
        <v>403</v>
      </c>
      <c r="D139" s="40" t="s">
        <v>145</v>
      </c>
      <c r="E139" s="33" t="s">
        <v>11</v>
      </c>
      <c r="F139" s="33" t="s">
        <v>118</v>
      </c>
      <c r="G139" s="41"/>
      <c r="H139" s="41">
        <f>G139+'4ª Medição'!H139</f>
        <v>0</v>
      </c>
      <c r="I139" s="42">
        <v>29.09</v>
      </c>
      <c r="J139" s="42">
        <v>37.82</v>
      </c>
      <c r="K139" s="42">
        <f t="shared" si="7"/>
        <v>0</v>
      </c>
      <c r="L139" s="42">
        <f t="shared" si="8"/>
        <v>0</v>
      </c>
      <c r="M139" s="79">
        <f t="shared" si="9"/>
        <v>2</v>
      </c>
    </row>
    <row r="140" spans="1:13" s="4" customFormat="1" ht="36">
      <c r="A140" s="33" t="s">
        <v>460</v>
      </c>
      <c r="B140" s="33" t="s">
        <v>481</v>
      </c>
      <c r="C140" s="33" t="s">
        <v>404</v>
      </c>
      <c r="D140" s="40" t="s">
        <v>482</v>
      </c>
      <c r="E140" s="33" t="s">
        <v>11</v>
      </c>
      <c r="F140" s="33" t="s">
        <v>116</v>
      </c>
      <c r="G140" s="41"/>
      <c r="H140" s="41">
        <f>G140+'4ª Medição'!H140</f>
        <v>0</v>
      </c>
      <c r="I140" s="42">
        <v>104.12</v>
      </c>
      <c r="J140" s="42">
        <v>135.35</v>
      </c>
      <c r="K140" s="42">
        <f t="shared" si="7"/>
        <v>0</v>
      </c>
      <c r="L140" s="42">
        <f t="shared" si="8"/>
        <v>0</v>
      </c>
      <c r="M140" s="79">
        <f t="shared" si="9"/>
        <v>3</v>
      </c>
    </row>
    <row r="141" spans="1:13" s="2" customFormat="1" ht="36">
      <c r="A141" s="33" t="s">
        <v>5</v>
      </c>
      <c r="B141" s="33" t="s">
        <v>142</v>
      </c>
      <c r="C141" s="33" t="s">
        <v>405</v>
      </c>
      <c r="D141" s="40" t="s">
        <v>146</v>
      </c>
      <c r="E141" s="33" t="s">
        <v>11</v>
      </c>
      <c r="F141" s="33" t="s">
        <v>118</v>
      </c>
      <c r="G141" s="41"/>
      <c r="H141" s="41">
        <f>G141+'4ª Medição'!H141</f>
        <v>0</v>
      </c>
      <c r="I141" s="42">
        <v>63.58</v>
      </c>
      <c r="J141" s="42">
        <v>82.65</v>
      </c>
      <c r="K141" s="42">
        <f t="shared" si="7"/>
        <v>0</v>
      </c>
      <c r="L141" s="42">
        <f t="shared" si="8"/>
        <v>0</v>
      </c>
      <c r="M141" s="79">
        <f t="shared" si="9"/>
        <v>2</v>
      </c>
    </row>
    <row r="142" spans="1:13" s="2" customFormat="1" ht="36">
      <c r="A142" s="33" t="s">
        <v>5</v>
      </c>
      <c r="B142" s="33" t="s">
        <v>147</v>
      </c>
      <c r="C142" s="33" t="s">
        <v>406</v>
      </c>
      <c r="D142" s="40" t="s">
        <v>148</v>
      </c>
      <c r="E142" s="33" t="s">
        <v>11</v>
      </c>
      <c r="F142" s="33" t="s">
        <v>149</v>
      </c>
      <c r="G142" s="41"/>
      <c r="H142" s="41">
        <f>G142+'4ª Medição'!H142</f>
        <v>0</v>
      </c>
      <c r="I142" s="42">
        <v>19.48</v>
      </c>
      <c r="J142" s="42">
        <v>25.32</v>
      </c>
      <c r="K142" s="42">
        <f t="shared" si="7"/>
        <v>0</v>
      </c>
      <c r="L142" s="42">
        <f t="shared" si="8"/>
        <v>0</v>
      </c>
      <c r="M142" s="79">
        <f t="shared" si="9"/>
        <v>10</v>
      </c>
    </row>
    <row r="143" spans="1:13" s="2" customFormat="1" ht="36">
      <c r="A143" s="33" t="s">
        <v>5</v>
      </c>
      <c r="B143" s="33" t="s">
        <v>150</v>
      </c>
      <c r="C143" s="33" t="s">
        <v>407</v>
      </c>
      <c r="D143" s="40" t="s">
        <v>151</v>
      </c>
      <c r="E143" s="33" t="s">
        <v>11</v>
      </c>
      <c r="F143" s="33" t="s">
        <v>149</v>
      </c>
      <c r="G143" s="41"/>
      <c r="H143" s="41">
        <f>G143+'4ª Medição'!H143</f>
        <v>0</v>
      </c>
      <c r="I143" s="42">
        <v>22.42</v>
      </c>
      <c r="J143" s="42">
        <v>29.14</v>
      </c>
      <c r="K143" s="42">
        <f t="shared" si="7"/>
        <v>0</v>
      </c>
      <c r="L143" s="42">
        <f t="shared" si="8"/>
        <v>0</v>
      </c>
      <c r="M143" s="79">
        <f t="shared" si="9"/>
        <v>10</v>
      </c>
    </row>
    <row r="144" spans="1:13" s="2" customFormat="1" ht="24">
      <c r="A144" s="33" t="s">
        <v>5</v>
      </c>
      <c r="B144" s="33" t="s">
        <v>152</v>
      </c>
      <c r="C144" s="33" t="s">
        <v>408</v>
      </c>
      <c r="D144" s="40" t="s">
        <v>153</v>
      </c>
      <c r="E144" s="33" t="s">
        <v>11</v>
      </c>
      <c r="F144" s="33" t="s">
        <v>154</v>
      </c>
      <c r="G144" s="41"/>
      <c r="H144" s="41">
        <f>G144+'4ª Medição'!H144</f>
        <v>0</v>
      </c>
      <c r="I144" s="42">
        <v>39.93</v>
      </c>
      <c r="J144" s="42">
        <v>46.98</v>
      </c>
      <c r="K144" s="42">
        <f aca="true" t="shared" si="12" ref="K144:K207">J144*G144</f>
        <v>0</v>
      </c>
      <c r="L144" s="42">
        <f aca="true" t="shared" si="13" ref="L144:L207">H144*J144</f>
        <v>0</v>
      </c>
      <c r="M144" s="79">
        <f aca="true" t="shared" si="14" ref="M144:M207">F144-H144</f>
        <v>5</v>
      </c>
    </row>
    <row r="145" spans="1:13" s="2" customFormat="1" ht="15">
      <c r="A145" s="33"/>
      <c r="B145" s="33"/>
      <c r="C145" s="33"/>
      <c r="D145" s="40"/>
      <c r="E145" s="33"/>
      <c r="F145" s="33"/>
      <c r="G145" s="41"/>
      <c r="H145" s="41">
        <f>G145+'4ª Medição'!H145</f>
        <v>0</v>
      </c>
      <c r="I145" s="42"/>
      <c r="J145" s="42"/>
      <c r="K145" s="42"/>
      <c r="L145" s="42">
        <f t="shared" si="13"/>
        <v>0</v>
      </c>
      <c r="M145" s="79">
        <f t="shared" si="14"/>
        <v>0</v>
      </c>
    </row>
    <row r="146" spans="1:13" s="2" customFormat="1" ht="30" customHeight="1">
      <c r="A146" s="33"/>
      <c r="B146" s="33"/>
      <c r="C146" s="33"/>
      <c r="D146" s="48" t="s">
        <v>155</v>
      </c>
      <c r="E146" s="33"/>
      <c r="F146" s="33"/>
      <c r="G146" s="41"/>
      <c r="H146" s="41">
        <f>G146+'4ª Medição'!H146</f>
        <v>0</v>
      </c>
      <c r="I146" s="42"/>
      <c r="J146" s="42"/>
      <c r="K146" s="42"/>
      <c r="L146" s="42">
        <f t="shared" si="13"/>
        <v>0</v>
      </c>
      <c r="M146" s="79">
        <f t="shared" si="14"/>
        <v>0</v>
      </c>
    </row>
    <row r="147" spans="1:13" s="4" customFormat="1" ht="24">
      <c r="A147" s="33" t="s">
        <v>460</v>
      </c>
      <c r="B147" s="33" t="s">
        <v>484</v>
      </c>
      <c r="C147" s="33" t="s">
        <v>409</v>
      </c>
      <c r="D147" s="40" t="s">
        <v>156</v>
      </c>
      <c r="E147" s="33" t="s">
        <v>11</v>
      </c>
      <c r="F147" s="33" t="s">
        <v>157</v>
      </c>
      <c r="G147" s="41"/>
      <c r="H147" s="41">
        <f>G147+'4ª Medição'!H147</f>
        <v>0</v>
      </c>
      <c r="I147" s="42">
        <v>59.31</v>
      </c>
      <c r="J147" s="42">
        <v>77.1</v>
      </c>
      <c r="K147" s="42">
        <f t="shared" si="12"/>
        <v>0</v>
      </c>
      <c r="L147" s="42">
        <f t="shared" si="13"/>
        <v>0</v>
      </c>
      <c r="M147" s="79">
        <f t="shared" si="14"/>
        <v>12</v>
      </c>
    </row>
    <row r="148" spans="1:13" s="4" customFormat="1" ht="36">
      <c r="A148" s="33" t="s">
        <v>460</v>
      </c>
      <c r="B148" s="33" t="s">
        <v>483</v>
      </c>
      <c r="C148" s="33" t="s">
        <v>410</v>
      </c>
      <c r="D148" s="40" t="s">
        <v>158</v>
      </c>
      <c r="E148" s="33" t="s">
        <v>121</v>
      </c>
      <c r="F148" s="33" t="s">
        <v>157</v>
      </c>
      <c r="G148" s="41"/>
      <c r="H148" s="41">
        <f>G148+'4ª Medição'!H148</f>
        <v>0</v>
      </c>
      <c r="I148" s="42">
        <v>64.37</v>
      </c>
      <c r="J148" s="42">
        <v>83.68</v>
      </c>
      <c r="K148" s="42">
        <f t="shared" si="12"/>
        <v>0</v>
      </c>
      <c r="L148" s="42">
        <f t="shared" si="13"/>
        <v>0</v>
      </c>
      <c r="M148" s="79">
        <f t="shared" si="14"/>
        <v>12</v>
      </c>
    </row>
    <row r="149" spans="1:13" s="4" customFormat="1" ht="36">
      <c r="A149" s="33" t="s">
        <v>460</v>
      </c>
      <c r="B149" s="33" t="s">
        <v>486</v>
      </c>
      <c r="C149" s="33" t="s">
        <v>288</v>
      </c>
      <c r="D149" s="40" t="s">
        <v>289</v>
      </c>
      <c r="E149" s="33" t="s">
        <v>121</v>
      </c>
      <c r="F149" s="33" t="s">
        <v>157</v>
      </c>
      <c r="G149" s="41"/>
      <c r="H149" s="41">
        <f>G149+'4ª Medição'!H149</f>
        <v>0</v>
      </c>
      <c r="I149" s="42">
        <v>12.82</v>
      </c>
      <c r="J149" s="42">
        <v>16.66</v>
      </c>
      <c r="K149" s="42">
        <f t="shared" si="12"/>
        <v>0</v>
      </c>
      <c r="L149" s="42">
        <f t="shared" si="13"/>
        <v>0</v>
      </c>
      <c r="M149" s="79">
        <f t="shared" si="14"/>
        <v>12</v>
      </c>
    </row>
    <row r="150" spans="1:13" s="4" customFormat="1" ht="24">
      <c r="A150" s="33" t="s">
        <v>460</v>
      </c>
      <c r="B150" s="33" t="s">
        <v>485</v>
      </c>
      <c r="C150" s="33" t="s">
        <v>411</v>
      </c>
      <c r="D150" s="40" t="s">
        <v>159</v>
      </c>
      <c r="E150" s="33" t="s">
        <v>121</v>
      </c>
      <c r="F150" s="33" t="s">
        <v>160</v>
      </c>
      <c r="G150" s="41"/>
      <c r="H150" s="41">
        <f>G150+'4ª Medição'!H150</f>
        <v>0</v>
      </c>
      <c r="I150" s="42">
        <v>59.47</v>
      </c>
      <c r="J150" s="42">
        <v>77.31</v>
      </c>
      <c r="K150" s="42">
        <f t="shared" si="12"/>
        <v>0</v>
      </c>
      <c r="L150" s="42">
        <f t="shared" si="13"/>
        <v>0</v>
      </c>
      <c r="M150" s="79">
        <f t="shared" si="14"/>
        <v>9</v>
      </c>
    </row>
    <row r="151" spans="1:13" s="4" customFormat="1" ht="48">
      <c r="A151" s="33" t="s">
        <v>460</v>
      </c>
      <c r="B151" s="33" t="s">
        <v>487</v>
      </c>
      <c r="C151" s="33" t="s">
        <v>290</v>
      </c>
      <c r="D151" s="40" t="s">
        <v>291</v>
      </c>
      <c r="E151" s="33" t="s">
        <v>11</v>
      </c>
      <c r="F151" s="33" t="s">
        <v>12</v>
      </c>
      <c r="G151" s="41"/>
      <c r="H151" s="41">
        <f>G151+'4ª Medição'!H151</f>
        <v>0</v>
      </c>
      <c r="I151" s="42">
        <v>2283.33</v>
      </c>
      <c r="J151" s="42">
        <v>2968.33</v>
      </c>
      <c r="K151" s="42">
        <f t="shared" si="12"/>
        <v>0</v>
      </c>
      <c r="L151" s="42">
        <f t="shared" si="13"/>
        <v>0</v>
      </c>
      <c r="M151" s="79">
        <f t="shared" si="14"/>
        <v>1</v>
      </c>
    </row>
    <row r="152" spans="1:13" s="4" customFormat="1" ht="24">
      <c r="A152" s="33" t="s">
        <v>31</v>
      </c>
      <c r="B152" s="33">
        <v>162</v>
      </c>
      <c r="C152" s="33" t="s">
        <v>412</v>
      </c>
      <c r="D152" s="40" t="s">
        <v>161</v>
      </c>
      <c r="E152" s="33" t="s">
        <v>11</v>
      </c>
      <c r="F152" s="33" t="s">
        <v>12</v>
      </c>
      <c r="G152" s="41"/>
      <c r="H152" s="41">
        <f>G152+'4ª Medição'!H152</f>
        <v>0</v>
      </c>
      <c r="I152" s="42">
        <v>911.33</v>
      </c>
      <c r="J152" s="42">
        <f>ROUND(I152*1.3,2)</f>
        <v>1184.73</v>
      </c>
      <c r="K152" s="42">
        <f t="shared" si="12"/>
        <v>0</v>
      </c>
      <c r="L152" s="42">
        <f t="shared" si="13"/>
        <v>0</v>
      </c>
      <c r="M152" s="79">
        <f t="shared" si="14"/>
        <v>1</v>
      </c>
    </row>
    <row r="153" spans="1:13" s="4" customFormat="1" ht="24">
      <c r="A153" s="33" t="s">
        <v>31</v>
      </c>
      <c r="B153" s="33">
        <v>176</v>
      </c>
      <c r="C153" s="33" t="s">
        <v>413</v>
      </c>
      <c r="D153" s="40" t="s">
        <v>162</v>
      </c>
      <c r="E153" s="33" t="s">
        <v>11</v>
      </c>
      <c r="F153" s="33" t="s">
        <v>12</v>
      </c>
      <c r="G153" s="41"/>
      <c r="H153" s="41">
        <f>G153+'4ª Medição'!H153</f>
        <v>0</v>
      </c>
      <c r="I153" s="42">
        <v>911.33</v>
      </c>
      <c r="J153" s="42">
        <f>ROUND(I153*1.3,2)</f>
        <v>1184.73</v>
      </c>
      <c r="K153" s="42">
        <f t="shared" si="12"/>
        <v>0</v>
      </c>
      <c r="L153" s="42">
        <f t="shared" si="13"/>
        <v>0</v>
      </c>
      <c r="M153" s="79">
        <f t="shared" si="14"/>
        <v>1</v>
      </c>
    </row>
    <row r="154" spans="1:13" s="4" customFormat="1" ht="24">
      <c r="A154" s="33" t="s">
        <v>460</v>
      </c>
      <c r="B154" s="33" t="s">
        <v>488</v>
      </c>
      <c r="C154" s="33" t="s">
        <v>414</v>
      </c>
      <c r="D154" s="40" t="s">
        <v>163</v>
      </c>
      <c r="E154" s="33" t="s">
        <v>11</v>
      </c>
      <c r="F154" s="33" t="s">
        <v>118</v>
      </c>
      <c r="G154" s="41"/>
      <c r="H154" s="41">
        <f>G154+'4ª Medição'!H154</f>
        <v>0</v>
      </c>
      <c r="I154" s="42">
        <v>8.35</v>
      </c>
      <c r="J154" s="42">
        <v>10.85</v>
      </c>
      <c r="K154" s="42">
        <f t="shared" si="12"/>
        <v>0</v>
      </c>
      <c r="L154" s="42">
        <f t="shared" si="13"/>
        <v>0</v>
      </c>
      <c r="M154" s="79">
        <f t="shared" si="14"/>
        <v>2</v>
      </c>
    </row>
    <row r="155" spans="1:13" s="4" customFormat="1" ht="36">
      <c r="A155" s="33" t="s">
        <v>460</v>
      </c>
      <c r="B155" s="33" t="s">
        <v>483</v>
      </c>
      <c r="C155" s="33" t="s">
        <v>415</v>
      </c>
      <c r="D155" s="40" t="s">
        <v>164</v>
      </c>
      <c r="E155" s="33" t="s">
        <v>121</v>
      </c>
      <c r="F155" s="33" t="s">
        <v>118</v>
      </c>
      <c r="G155" s="41"/>
      <c r="H155" s="41">
        <f>G155+'4ª Medição'!H155</f>
        <v>0</v>
      </c>
      <c r="I155" s="42">
        <v>50.59</v>
      </c>
      <c r="J155" s="42">
        <v>65.77</v>
      </c>
      <c r="K155" s="42">
        <f t="shared" si="12"/>
        <v>0</v>
      </c>
      <c r="L155" s="42">
        <f t="shared" si="13"/>
        <v>0</v>
      </c>
      <c r="M155" s="79">
        <f t="shared" si="14"/>
        <v>2</v>
      </c>
    </row>
    <row r="156" spans="1:13" s="2" customFormat="1" ht="24">
      <c r="A156" s="33" t="s">
        <v>5</v>
      </c>
      <c r="B156" s="33">
        <v>73749</v>
      </c>
      <c r="C156" s="33" t="s">
        <v>416</v>
      </c>
      <c r="D156" s="40" t="s">
        <v>165</v>
      </c>
      <c r="E156" s="33" t="s">
        <v>11</v>
      </c>
      <c r="F156" s="33" t="s">
        <v>12</v>
      </c>
      <c r="G156" s="41"/>
      <c r="H156" s="41">
        <f>G156+'4ª Medição'!H156</f>
        <v>0</v>
      </c>
      <c r="I156" s="42">
        <v>120.66</v>
      </c>
      <c r="J156" s="42">
        <v>156.86</v>
      </c>
      <c r="K156" s="42">
        <f t="shared" si="12"/>
        <v>0</v>
      </c>
      <c r="L156" s="42">
        <f t="shared" si="13"/>
        <v>0</v>
      </c>
      <c r="M156" s="79">
        <f t="shared" si="14"/>
        <v>1</v>
      </c>
    </row>
    <row r="157" spans="1:13" s="2" customFormat="1" ht="48">
      <c r="A157" s="33" t="s">
        <v>5</v>
      </c>
      <c r="B157" s="33" t="s">
        <v>458</v>
      </c>
      <c r="C157" s="33" t="s">
        <v>292</v>
      </c>
      <c r="D157" s="40" t="s">
        <v>293</v>
      </c>
      <c r="E157" s="33" t="s">
        <v>11</v>
      </c>
      <c r="F157" s="33" t="s">
        <v>116</v>
      </c>
      <c r="G157" s="41"/>
      <c r="H157" s="41">
        <f>G157+'4ª Medição'!H157</f>
        <v>0</v>
      </c>
      <c r="I157" s="42">
        <v>135.95</v>
      </c>
      <c r="J157" s="42">
        <v>176.74</v>
      </c>
      <c r="K157" s="42">
        <f t="shared" si="12"/>
        <v>0</v>
      </c>
      <c r="L157" s="42">
        <f t="shared" si="13"/>
        <v>0</v>
      </c>
      <c r="M157" s="79">
        <f t="shared" si="14"/>
        <v>3</v>
      </c>
    </row>
    <row r="158" spans="1:13" s="2" customFormat="1" ht="15">
      <c r="A158" s="33"/>
      <c r="B158" s="33"/>
      <c r="C158" s="33"/>
      <c r="D158" s="40"/>
      <c r="E158" s="33"/>
      <c r="F158" s="33"/>
      <c r="G158" s="41"/>
      <c r="H158" s="41">
        <f>G158+'4ª Medição'!H158</f>
        <v>0</v>
      </c>
      <c r="I158" s="42"/>
      <c r="J158" s="42"/>
      <c r="K158" s="42"/>
      <c r="L158" s="42">
        <f t="shared" si="13"/>
        <v>0</v>
      </c>
      <c r="M158" s="79">
        <f t="shared" si="14"/>
        <v>0</v>
      </c>
    </row>
    <row r="159" spans="1:13" s="2" customFormat="1" ht="15">
      <c r="A159" s="34"/>
      <c r="B159" s="34"/>
      <c r="C159" s="43">
        <v>10</v>
      </c>
      <c r="D159" s="44" t="s">
        <v>166</v>
      </c>
      <c r="E159" s="34"/>
      <c r="F159" s="34"/>
      <c r="G159" s="45"/>
      <c r="H159" s="41">
        <f>G159+'4ª Medição'!H159</f>
        <v>0</v>
      </c>
      <c r="I159" s="46"/>
      <c r="J159" s="46"/>
      <c r="K159" s="42"/>
      <c r="L159" s="42">
        <f t="shared" si="13"/>
        <v>0</v>
      </c>
      <c r="M159" s="79">
        <f t="shared" si="14"/>
        <v>0</v>
      </c>
    </row>
    <row r="160" spans="1:13" s="2" customFormat="1" ht="15">
      <c r="A160" s="34"/>
      <c r="B160" s="34"/>
      <c r="C160" s="37"/>
      <c r="D160" s="44" t="s">
        <v>167</v>
      </c>
      <c r="E160" s="34"/>
      <c r="F160" s="34"/>
      <c r="G160" s="45"/>
      <c r="H160" s="41">
        <f>G160+'4ª Medição'!H160</f>
        <v>0</v>
      </c>
      <c r="I160" s="46"/>
      <c r="J160" s="46"/>
      <c r="K160" s="42"/>
      <c r="L160" s="42">
        <f t="shared" si="13"/>
        <v>0</v>
      </c>
      <c r="M160" s="79">
        <f t="shared" si="14"/>
        <v>0</v>
      </c>
    </row>
    <row r="161" spans="1:13" s="2" customFormat="1" ht="60">
      <c r="A161" s="33" t="s">
        <v>5</v>
      </c>
      <c r="B161" s="33">
        <v>6021</v>
      </c>
      <c r="C161" s="33" t="s">
        <v>417</v>
      </c>
      <c r="D161" s="40" t="s">
        <v>294</v>
      </c>
      <c r="E161" s="33" t="s">
        <v>11</v>
      </c>
      <c r="F161" s="33" t="s">
        <v>116</v>
      </c>
      <c r="G161" s="41"/>
      <c r="H161" s="41">
        <f>G161+'4ª Medição'!H161</f>
        <v>0</v>
      </c>
      <c r="I161" s="42">
        <v>127.79</v>
      </c>
      <c r="J161" s="42">
        <f>ROUND(I161*1.3,2)</f>
        <v>166.13</v>
      </c>
      <c r="K161" s="42">
        <f t="shared" si="12"/>
        <v>0</v>
      </c>
      <c r="L161" s="42">
        <f t="shared" si="13"/>
        <v>0</v>
      </c>
      <c r="M161" s="79">
        <f t="shared" si="14"/>
        <v>3</v>
      </c>
    </row>
    <row r="162" spans="1:13" s="2" customFormat="1" ht="60">
      <c r="A162" s="33" t="s">
        <v>460</v>
      </c>
      <c r="B162" s="33" t="s">
        <v>490</v>
      </c>
      <c r="C162" s="33" t="s">
        <v>418</v>
      </c>
      <c r="D162" s="40" t="s">
        <v>295</v>
      </c>
      <c r="E162" s="33" t="s">
        <v>11</v>
      </c>
      <c r="F162" s="33" t="s">
        <v>126</v>
      </c>
      <c r="G162" s="41"/>
      <c r="H162" s="41">
        <f>G162+'4ª Medição'!H162</f>
        <v>0</v>
      </c>
      <c r="I162" s="42">
        <v>304.19</v>
      </c>
      <c r="J162" s="42">
        <f aca="true" t="shared" si="15" ref="J162:J207">ROUND(I162*1.3,2)</f>
        <v>395.45</v>
      </c>
      <c r="K162" s="42">
        <f t="shared" si="12"/>
        <v>0</v>
      </c>
      <c r="L162" s="42">
        <f t="shared" si="13"/>
        <v>0</v>
      </c>
      <c r="M162" s="79">
        <f t="shared" si="14"/>
        <v>4</v>
      </c>
    </row>
    <row r="163" spans="1:13" s="2" customFormat="1" ht="24">
      <c r="A163" s="33" t="s">
        <v>460</v>
      </c>
      <c r="B163" s="33" t="s">
        <v>491</v>
      </c>
      <c r="C163" s="33" t="s">
        <v>419</v>
      </c>
      <c r="D163" s="40" t="s">
        <v>168</v>
      </c>
      <c r="E163" s="33" t="s">
        <v>11</v>
      </c>
      <c r="F163" s="33" t="s">
        <v>169</v>
      </c>
      <c r="G163" s="41"/>
      <c r="H163" s="41">
        <f>G163+'4ª Medição'!H163</f>
        <v>0</v>
      </c>
      <c r="I163" s="42">
        <v>39.38</v>
      </c>
      <c r="J163" s="42">
        <f t="shared" si="15"/>
        <v>51.19</v>
      </c>
      <c r="K163" s="42">
        <f t="shared" si="12"/>
        <v>0</v>
      </c>
      <c r="L163" s="42">
        <f t="shared" si="13"/>
        <v>0</v>
      </c>
      <c r="M163" s="79">
        <f t="shared" si="14"/>
        <v>7</v>
      </c>
    </row>
    <row r="164" spans="1:13" s="2" customFormat="1" ht="60">
      <c r="A164" s="33" t="s">
        <v>5</v>
      </c>
      <c r="B164" s="33" t="s">
        <v>170</v>
      </c>
      <c r="C164" s="33" t="s">
        <v>420</v>
      </c>
      <c r="D164" s="40" t="s">
        <v>296</v>
      </c>
      <c r="E164" s="33" t="s">
        <v>11</v>
      </c>
      <c r="F164" s="33" t="s">
        <v>297</v>
      </c>
      <c r="G164" s="41"/>
      <c r="H164" s="41">
        <f>G164+'4ª Medição'!H164</f>
        <v>0</v>
      </c>
      <c r="I164" s="42">
        <v>83.5</v>
      </c>
      <c r="J164" s="42">
        <f t="shared" si="15"/>
        <v>108.55</v>
      </c>
      <c r="K164" s="42">
        <f t="shared" si="12"/>
        <v>0</v>
      </c>
      <c r="L164" s="42">
        <f t="shared" si="13"/>
        <v>0</v>
      </c>
      <c r="M164" s="79">
        <f t="shared" si="14"/>
        <v>17</v>
      </c>
    </row>
    <row r="165" spans="1:13" s="2" customFormat="1" ht="36">
      <c r="A165" s="33" t="s">
        <v>460</v>
      </c>
      <c r="B165" s="33" t="s">
        <v>492</v>
      </c>
      <c r="C165" s="33" t="s">
        <v>421</v>
      </c>
      <c r="D165" s="40" t="s">
        <v>171</v>
      </c>
      <c r="E165" s="33" t="s">
        <v>11</v>
      </c>
      <c r="F165" s="33" t="s">
        <v>12</v>
      </c>
      <c r="G165" s="41"/>
      <c r="H165" s="41">
        <f>G165+'4ª Medição'!H165</f>
        <v>0</v>
      </c>
      <c r="I165" s="42">
        <v>2000.78</v>
      </c>
      <c r="J165" s="42">
        <f t="shared" si="15"/>
        <v>2601.01</v>
      </c>
      <c r="K165" s="42">
        <f t="shared" si="12"/>
        <v>0</v>
      </c>
      <c r="L165" s="42">
        <f t="shared" si="13"/>
        <v>0</v>
      </c>
      <c r="M165" s="79">
        <f t="shared" si="14"/>
        <v>1</v>
      </c>
    </row>
    <row r="166" spans="1:13" s="2" customFormat="1" ht="72">
      <c r="A166" s="33" t="s">
        <v>5</v>
      </c>
      <c r="B166" s="33" t="s">
        <v>172</v>
      </c>
      <c r="C166" s="33" t="s">
        <v>422</v>
      </c>
      <c r="D166" s="40" t="s">
        <v>298</v>
      </c>
      <c r="E166" s="33" t="s">
        <v>11</v>
      </c>
      <c r="F166" s="33" t="s">
        <v>12</v>
      </c>
      <c r="G166" s="41"/>
      <c r="H166" s="41">
        <f>G166+'4ª Medição'!H166</f>
        <v>0</v>
      </c>
      <c r="I166" s="42">
        <v>240.3</v>
      </c>
      <c r="J166" s="42">
        <f t="shared" si="15"/>
        <v>312.39</v>
      </c>
      <c r="K166" s="42">
        <f t="shared" si="12"/>
        <v>0</v>
      </c>
      <c r="L166" s="42">
        <f t="shared" si="13"/>
        <v>0</v>
      </c>
      <c r="M166" s="79">
        <f t="shared" si="14"/>
        <v>1</v>
      </c>
    </row>
    <row r="167" spans="1:13" s="2" customFormat="1" ht="24">
      <c r="A167" s="33" t="s">
        <v>460</v>
      </c>
      <c r="B167" s="33" t="s">
        <v>493</v>
      </c>
      <c r="C167" s="33" t="s">
        <v>423</v>
      </c>
      <c r="D167" s="40" t="s">
        <v>173</v>
      </c>
      <c r="E167" s="33" t="s">
        <v>11</v>
      </c>
      <c r="F167" s="33" t="s">
        <v>12</v>
      </c>
      <c r="G167" s="41"/>
      <c r="H167" s="41">
        <f>G167+'4ª Medição'!H167</f>
        <v>0</v>
      </c>
      <c r="I167" s="42">
        <v>988.16</v>
      </c>
      <c r="J167" s="42">
        <v>1284.6</v>
      </c>
      <c r="K167" s="42">
        <f t="shared" si="12"/>
        <v>0</v>
      </c>
      <c r="L167" s="42">
        <f t="shared" si="13"/>
        <v>0</v>
      </c>
      <c r="M167" s="79">
        <f t="shared" si="14"/>
        <v>1</v>
      </c>
    </row>
    <row r="168" spans="1:13" s="2" customFormat="1" ht="48">
      <c r="A168" s="33" t="s">
        <v>460</v>
      </c>
      <c r="B168" s="33" t="s">
        <v>494</v>
      </c>
      <c r="C168" s="33" t="s">
        <v>424</v>
      </c>
      <c r="D168" s="40" t="s">
        <v>299</v>
      </c>
      <c r="E168" s="33" t="s">
        <v>35</v>
      </c>
      <c r="F168" s="33" t="s">
        <v>300</v>
      </c>
      <c r="G168" s="41"/>
      <c r="H168" s="41">
        <f>G168+'4ª Medição'!H168</f>
        <v>0</v>
      </c>
      <c r="I168" s="42">
        <v>1597.33</v>
      </c>
      <c r="J168" s="42">
        <f t="shared" si="15"/>
        <v>2076.53</v>
      </c>
      <c r="K168" s="42">
        <f t="shared" si="12"/>
        <v>0</v>
      </c>
      <c r="L168" s="42">
        <f t="shared" si="13"/>
        <v>0</v>
      </c>
      <c r="M168" s="79">
        <f t="shared" si="14"/>
        <v>15.25</v>
      </c>
    </row>
    <row r="169" spans="1:13" s="2" customFormat="1" ht="24">
      <c r="A169" s="33" t="s">
        <v>460</v>
      </c>
      <c r="B169" s="33" t="s">
        <v>494</v>
      </c>
      <c r="C169" s="33" t="s">
        <v>425</v>
      </c>
      <c r="D169" s="40" t="s">
        <v>174</v>
      </c>
      <c r="E169" s="33" t="s">
        <v>35</v>
      </c>
      <c r="F169" s="33" t="s">
        <v>175</v>
      </c>
      <c r="G169" s="41"/>
      <c r="H169" s="41">
        <f>G169+'4ª Medição'!H169</f>
        <v>0</v>
      </c>
      <c r="I169" s="42">
        <v>1598.6</v>
      </c>
      <c r="J169" s="42">
        <f t="shared" si="15"/>
        <v>2078.18</v>
      </c>
      <c r="K169" s="42">
        <f t="shared" si="12"/>
        <v>0</v>
      </c>
      <c r="L169" s="42">
        <f t="shared" si="13"/>
        <v>0</v>
      </c>
      <c r="M169" s="79">
        <f t="shared" si="14"/>
        <v>2.35</v>
      </c>
    </row>
    <row r="170" spans="1:13" s="2" customFormat="1" ht="24">
      <c r="A170" s="33" t="s">
        <v>460</v>
      </c>
      <c r="B170" s="33" t="s">
        <v>495</v>
      </c>
      <c r="C170" s="33" t="s">
        <v>426</v>
      </c>
      <c r="D170" s="40" t="s">
        <v>176</v>
      </c>
      <c r="E170" s="33" t="s">
        <v>35</v>
      </c>
      <c r="F170" s="33" t="s">
        <v>177</v>
      </c>
      <c r="G170" s="41"/>
      <c r="H170" s="41">
        <f>G170+'4ª Medição'!H170</f>
        <v>0</v>
      </c>
      <c r="I170" s="42">
        <v>120.66</v>
      </c>
      <c r="J170" s="42">
        <f t="shared" si="15"/>
        <v>156.86</v>
      </c>
      <c r="K170" s="42">
        <f t="shared" si="12"/>
        <v>0</v>
      </c>
      <c r="L170" s="42">
        <f t="shared" si="13"/>
        <v>0</v>
      </c>
      <c r="M170" s="79">
        <f t="shared" si="14"/>
        <v>21.6</v>
      </c>
    </row>
    <row r="171" spans="1:13" s="4" customFormat="1" ht="15">
      <c r="A171" s="33" t="s">
        <v>31</v>
      </c>
      <c r="B171" s="33">
        <v>95</v>
      </c>
      <c r="C171" s="33" t="s">
        <v>427</v>
      </c>
      <c r="D171" s="40" t="s">
        <v>178</v>
      </c>
      <c r="E171" s="33" t="s">
        <v>11</v>
      </c>
      <c r="F171" s="33" t="s">
        <v>12</v>
      </c>
      <c r="G171" s="41"/>
      <c r="H171" s="41">
        <f>G171+'4ª Medição'!H171</f>
        <v>0</v>
      </c>
      <c r="I171" s="42">
        <v>304.19</v>
      </c>
      <c r="J171" s="42">
        <f t="shared" si="15"/>
        <v>395.45</v>
      </c>
      <c r="K171" s="42">
        <f t="shared" si="12"/>
        <v>0</v>
      </c>
      <c r="L171" s="42">
        <f t="shared" si="13"/>
        <v>0</v>
      </c>
      <c r="M171" s="79">
        <f t="shared" si="14"/>
        <v>1</v>
      </c>
    </row>
    <row r="172" spans="1:13" s="4" customFormat="1" ht="48">
      <c r="A172" s="33" t="s">
        <v>31</v>
      </c>
      <c r="B172" s="33">
        <v>54</v>
      </c>
      <c r="C172" s="33" t="s">
        <v>428</v>
      </c>
      <c r="D172" s="40" t="s">
        <v>301</v>
      </c>
      <c r="E172" s="33" t="s">
        <v>11</v>
      </c>
      <c r="F172" s="33" t="s">
        <v>297</v>
      </c>
      <c r="G172" s="41"/>
      <c r="H172" s="41">
        <f>G172+'4ª Medição'!H172</f>
        <v>0</v>
      </c>
      <c r="I172" s="42">
        <v>245.39</v>
      </c>
      <c r="J172" s="42">
        <f t="shared" si="15"/>
        <v>319.01</v>
      </c>
      <c r="K172" s="42">
        <f t="shared" si="12"/>
        <v>0</v>
      </c>
      <c r="L172" s="42">
        <f t="shared" si="13"/>
        <v>0</v>
      </c>
      <c r="M172" s="79">
        <f t="shared" si="14"/>
        <v>17</v>
      </c>
    </row>
    <row r="173" spans="1:13" s="2" customFormat="1" ht="24">
      <c r="A173" s="33" t="s">
        <v>5</v>
      </c>
      <c r="B173" s="33" t="s">
        <v>179</v>
      </c>
      <c r="C173" s="33" t="s">
        <v>429</v>
      </c>
      <c r="D173" s="40" t="s">
        <v>180</v>
      </c>
      <c r="E173" s="33" t="s">
        <v>11</v>
      </c>
      <c r="F173" s="33" t="s">
        <v>154</v>
      </c>
      <c r="G173" s="41"/>
      <c r="H173" s="41">
        <f>G173+'4ª Medição'!H173</f>
        <v>0</v>
      </c>
      <c r="I173" s="42">
        <v>59.19</v>
      </c>
      <c r="J173" s="42">
        <f t="shared" si="15"/>
        <v>76.95</v>
      </c>
      <c r="K173" s="42">
        <f t="shared" si="12"/>
        <v>0</v>
      </c>
      <c r="L173" s="42">
        <f t="shared" si="13"/>
        <v>0</v>
      </c>
      <c r="M173" s="79">
        <f t="shared" si="14"/>
        <v>5</v>
      </c>
    </row>
    <row r="174" spans="1:13" s="4" customFormat="1" ht="36">
      <c r="A174" s="33" t="s">
        <v>31</v>
      </c>
      <c r="B174" s="33">
        <v>55</v>
      </c>
      <c r="C174" s="33" t="s">
        <v>430</v>
      </c>
      <c r="D174" s="40" t="s">
        <v>181</v>
      </c>
      <c r="E174" s="33" t="s">
        <v>11</v>
      </c>
      <c r="F174" s="33" t="s">
        <v>149</v>
      </c>
      <c r="G174" s="41"/>
      <c r="H174" s="41">
        <f>G174+'4ª Medição'!H174</f>
        <v>0</v>
      </c>
      <c r="I174" s="42">
        <v>245.39</v>
      </c>
      <c r="J174" s="42">
        <f t="shared" si="15"/>
        <v>319.01</v>
      </c>
      <c r="K174" s="42">
        <f t="shared" si="12"/>
        <v>0</v>
      </c>
      <c r="L174" s="42">
        <f t="shared" si="13"/>
        <v>0</v>
      </c>
      <c r="M174" s="79">
        <f t="shared" si="14"/>
        <v>10</v>
      </c>
    </row>
    <row r="175" spans="1:13" s="4" customFormat="1" ht="24">
      <c r="A175" s="33" t="s">
        <v>5</v>
      </c>
      <c r="B175" s="33">
        <v>9535</v>
      </c>
      <c r="C175" s="33" t="s">
        <v>431</v>
      </c>
      <c r="D175" s="40" t="s">
        <v>182</v>
      </c>
      <c r="E175" s="33" t="s">
        <v>11</v>
      </c>
      <c r="F175" s="33" t="s">
        <v>116</v>
      </c>
      <c r="G175" s="41"/>
      <c r="H175" s="41">
        <f>G175+'4ª Medição'!H175</f>
        <v>0</v>
      </c>
      <c r="I175" s="42">
        <v>127.79</v>
      </c>
      <c r="J175" s="42">
        <f t="shared" si="15"/>
        <v>166.13</v>
      </c>
      <c r="K175" s="42">
        <f t="shared" si="12"/>
        <v>0</v>
      </c>
      <c r="L175" s="42">
        <f t="shared" si="13"/>
        <v>0</v>
      </c>
      <c r="M175" s="79">
        <f t="shared" si="14"/>
        <v>3</v>
      </c>
    </row>
    <row r="176" spans="1:13" s="2" customFormat="1" ht="15">
      <c r="A176" s="357" t="s">
        <v>188</v>
      </c>
      <c r="B176" s="358"/>
      <c r="C176" s="358"/>
      <c r="D176" s="358"/>
      <c r="E176" s="359"/>
      <c r="F176" s="33"/>
      <c r="G176" s="41"/>
      <c r="H176" s="41">
        <f>G176+'4ª Medição'!H176</f>
        <v>0</v>
      </c>
      <c r="I176" s="42"/>
      <c r="J176" s="42"/>
      <c r="K176" s="42"/>
      <c r="L176" s="42">
        <f t="shared" si="13"/>
        <v>0</v>
      </c>
      <c r="M176" s="79">
        <f t="shared" si="14"/>
        <v>0</v>
      </c>
    </row>
    <row r="177" spans="1:13" s="2" customFormat="1" ht="24">
      <c r="A177" s="33" t="s">
        <v>5</v>
      </c>
      <c r="B177" s="33" t="s">
        <v>189</v>
      </c>
      <c r="C177" s="33" t="s">
        <v>432</v>
      </c>
      <c r="D177" s="40" t="s">
        <v>190</v>
      </c>
      <c r="E177" s="33" t="s">
        <v>11</v>
      </c>
      <c r="F177" s="33" t="s">
        <v>116</v>
      </c>
      <c r="G177" s="41"/>
      <c r="H177" s="41">
        <f>G177+'4ª Medição'!H177</f>
        <v>0</v>
      </c>
      <c r="I177" s="42">
        <v>57.04</v>
      </c>
      <c r="J177" s="42">
        <f t="shared" si="15"/>
        <v>74.15</v>
      </c>
      <c r="K177" s="42">
        <f t="shared" si="12"/>
        <v>0</v>
      </c>
      <c r="L177" s="42">
        <f t="shared" si="13"/>
        <v>0</v>
      </c>
      <c r="M177" s="79">
        <f t="shared" si="14"/>
        <v>3</v>
      </c>
    </row>
    <row r="178" spans="1:13" s="2" customFormat="1" ht="36">
      <c r="A178" s="33" t="s">
        <v>5</v>
      </c>
      <c r="B178" s="33">
        <v>40729</v>
      </c>
      <c r="C178" s="33" t="s">
        <v>433</v>
      </c>
      <c r="D178" s="40" t="s">
        <v>191</v>
      </c>
      <c r="E178" s="33" t="s">
        <v>11</v>
      </c>
      <c r="F178" s="33" t="s">
        <v>192</v>
      </c>
      <c r="G178" s="41"/>
      <c r="H178" s="41">
        <f>G178+'4ª Medição'!H178</f>
        <v>0</v>
      </c>
      <c r="I178" s="42">
        <v>133.67</v>
      </c>
      <c r="J178" s="42">
        <v>173.78</v>
      </c>
      <c r="K178" s="42">
        <f t="shared" si="12"/>
        <v>0</v>
      </c>
      <c r="L178" s="42">
        <f t="shared" si="13"/>
        <v>0</v>
      </c>
      <c r="M178" s="79">
        <f t="shared" si="14"/>
        <v>8</v>
      </c>
    </row>
    <row r="179" spans="1:13" s="2" customFormat="1" ht="24">
      <c r="A179" s="33" t="s">
        <v>5</v>
      </c>
      <c r="B179" s="33" t="s">
        <v>193</v>
      </c>
      <c r="C179" s="33" t="s">
        <v>434</v>
      </c>
      <c r="D179" s="40" t="s">
        <v>194</v>
      </c>
      <c r="E179" s="33" t="s">
        <v>11</v>
      </c>
      <c r="F179" s="33" t="s">
        <v>195</v>
      </c>
      <c r="G179" s="41"/>
      <c r="H179" s="41">
        <f>G179+'4ª Medição'!H179</f>
        <v>0</v>
      </c>
      <c r="I179" s="42">
        <v>66.84</v>
      </c>
      <c r="J179" s="42">
        <f t="shared" si="15"/>
        <v>86.89</v>
      </c>
      <c r="K179" s="42">
        <f t="shared" si="12"/>
        <v>0</v>
      </c>
      <c r="L179" s="42">
        <f t="shared" si="13"/>
        <v>0</v>
      </c>
      <c r="M179" s="79">
        <f t="shared" si="14"/>
        <v>20</v>
      </c>
    </row>
    <row r="180" spans="1:13" s="2" customFormat="1" ht="24">
      <c r="A180" s="33" t="s">
        <v>460</v>
      </c>
      <c r="B180" s="33" t="s">
        <v>496</v>
      </c>
      <c r="C180" s="33" t="s">
        <v>435</v>
      </c>
      <c r="D180" s="40" t="s">
        <v>196</v>
      </c>
      <c r="E180" s="33" t="s">
        <v>11</v>
      </c>
      <c r="F180" s="33" t="s">
        <v>118</v>
      </c>
      <c r="G180" s="41"/>
      <c r="H180" s="41">
        <f>G180+'4ª Medição'!H180</f>
        <v>0</v>
      </c>
      <c r="I180" s="42">
        <v>1992.15</v>
      </c>
      <c r="J180" s="42">
        <f t="shared" si="15"/>
        <v>2589.8</v>
      </c>
      <c r="K180" s="42">
        <f t="shared" si="12"/>
        <v>0</v>
      </c>
      <c r="L180" s="42">
        <f t="shared" si="13"/>
        <v>0</v>
      </c>
      <c r="M180" s="79">
        <f t="shared" si="14"/>
        <v>2</v>
      </c>
    </row>
    <row r="181" spans="1:13" s="2" customFormat="1" ht="24">
      <c r="A181" s="33" t="s">
        <v>5</v>
      </c>
      <c r="B181" s="33" t="s">
        <v>183</v>
      </c>
      <c r="C181" s="33" t="s">
        <v>436</v>
      </c>
      <c r="D181" s="40" t="s">
        <v>184</v>
      </c>
      <c r="E181" s="33" t="s">
        <v>11</v>
      </c>
      <c r="F181" s="33" t="s">
        <v>12</v>
      </c>
      <c r="G181" s="41"/>
      <c r="H181" s="41">
        <f>G181+'4ª Medição'!H181</f>
        <v>0</v>
      </c>
      <c r="I181" s="42">
        <v>38.9</v>
      </c>
      <c r="J181" s="42">
        <f t="shared" si="15"/>
        <v>50.57</v>
      </c>
      <c r="K181" s="42">
        <f t="shared" si="12"/>
        <v>0</v>
      </c>
      <c r="L181" s="42">
        <f t="shared" si="13"/>
        <v>0</v>
      </c>
      <c r="M181" s="79">
        <f t="shared" si="14"/>
        <v>1</v>
      </c>
    </row>
    <row r="182" spans="1:13" s="2" customFormat="1" ht="15">
      <c r="A182" s="33" t="s">
        <v>5</v>
      </c>
      <c r="B182" s="33">
        <v>72618</v>
      </c>
      <c r="C182" s="33" t="s">
        <v>437</v>
      </c>
      <c r="D182" s="40" t="s">
        <v>185</v>
      </c>
      <c r="E182" s="33" t="s">
        <v>11</v>
      </c>
      <c r="F182" s="33" t="s">
        <v>12</v>
      </c>
      <c r="G182" s="41"/>
      <c r="H182" s="41">
        <f>G182+'4ª Medição'!H182</f>
        <v>0</v>
      </c>
      <c r="I182" s="42">
        <v>8.47</v>
      </c>
      <c r="J182" s="42">
        <f t="shared" si="15"/>
        <v>11.01</v>
      </c>
      <c r="K182" s="42">
        <f t="shared" si="12"/>
        <v>0</v>
      </c>
      <c r="L182" s="42">
        <f t="shared" si="13"/>
        <v>0</v>
      </c>
      <c r="M182" s="79">
        <f t="shared" si="14"/>
        <v>1</v>
      </c>
    </row>
    <row r="183" spans="1:13" s="2" customFormat="1" ht="24">
      <c r="A183" s="33" t="s">
        <v>5</v>
      </c>
      <c r="B183" s="33" t="s">
        <v>186</v>
      </c>
      <c r="C183" s="33" t="s">
        <v>438</v>
      </c>
      <c r="D183" s="40" t="s">
        <v>187</v>
      </c>
      <c r="E183" s="33" t="s">
        <v>11</v>
      </c>
      <c r="F183" s="33" t="s">
        <v>118</v>
      </c>
      <c r="G183" s="41"/>
      <c r="H183" s="41">
        <f>G183+'4ª Medição'!H183</f>
        <v>0</v>
      </c>
      <c r="I183" s="42">
        <v>35.18</v>
      </c>
      <c r="J183" s="42">
        <f t="shared" si="15"/>
        <v>45.73</v>
      </c>
      <c r="K183" s="42">
        <f t="shared" si="12"/>
        <v>0</v>
      </c>
      <c r="L183" s="42">
        <f t="shared" si="13"/>
        <v>0</v>
      </c>
      <c r="M183" s="79">
        <f t="shared" si="14"/>
        <v>2</v>
      </c>
    </row>
    <row r="184" spans="1:13" s="2" customFormat="1" ht="15">
      <c r="A184" s="33" t="s">
        <v>5</v>
      </c>
      <c r="B184" s="33">
        <v>40777</v>
      </c>
      <c r="C184" s="33" t="s">
        <v>439</v>
      </c>
      <c r="D184" s="40" t="s">
        <v>197</v>
      </c>
      <c r="E184" s="33" t="s">
        <v>11</v>
      </c>
      <c r="F184" s="33" t="s">
        <v>128</v>
      </c>
      <c r="G184" s="41"/>
      <c r="H184" s="41">
        <f>G184+'4ª Medição'!H184</f>
        <v>0</v>
      </c>
      <c r="I184" s="42">
        <v>27.64</v>
      </c>
      <c r="J184" s="42">
        <f t="shared" si="15"/>
        <v>35.93</v>
      </c>
      <c r="K184" s="42">
        <f t="shared" si="12"/>
        <v>0</v>
      </c>
      <c r="L184" s="42">
        <f t="shared" si="13"/>
        <v>0</v>
      </c>
      <c r="M184" s="79">
        <f t="shared" si="14"/>
        <v>11</v>
      </c>
    </row>
    <row r="185" spans="1:13" s="2" customFormat="1" ht="15">
      <c r="A185" s="357" t="s">
        <v>198</v>
      </c>
      <c r="B185" s="358"/>
      <c r="C185" s="358"/>
      <c r="D185" s="358"/>
      <c r="E185" s="359"/>
      <c r="F185" s="33"/>
      <c r="G185" s="41"/>
      <c r="H185" s="41">
        <f>G185+'4ª Medição'!H185</f>
        <v>0</v>
      </c>
      <c r="I185" s="42"/>
      <c r="J185" s="42"/>
      <c r="K185" s="42"/>
      <c r="L185" s="42">
        <f t="shared" si="13"/>
        <v>0</v>
      </c>
      <c r="M185" s="79">
        <f t="shared" si="14"/>
        <v>0</v>
      </c>
    </row>
    <row r="186" spans="1:13" s="2" customFormat="1" ht="24">
      <c r="A186" s="33" t="s">
        <v>5</v>
      </c>
      <c r="B186" s="33" t="s">
        <v>199</v>
      </c>
      <c r="C186" s="33" t="s">
        <v>440</v>
      </c>
      <c r="D186" s="40" t="s">
        <v>200</v>
      </c>
      <c r="E186" s="33" t="s">
        <v>121</v>
      </c>
      <c r="F186" s="33" t="s">
        <v>201</v>
      </c>
      <c r="G186" s="41"/>
      <c r="H186" s="41">
        <f>G186+'4ª Medição'!H186</f>
        <v>0</v>
      </c>
      <c r="I186" s="42">
        <v>45.47</v>
      </c>
      <c r="J186" s="42">
        <v>59.12</v>
      </c>
      <c r="K186" s="42">
        <f t="shared" si="12"/>
        <v>0</v>
      </c>
      <c r="L186" s="42">
        <f t="shared" si="13"/>
        <v>0</v>
      </c>
      <c r="M186" s="79">
        <f t="shared" si="14"/>
        <v>38</v>
      </c>
    </row>
    <row r="187" spans="1:13" s="2" customFormat="1" ht="24">
      <c r="A187" s="33" t="s">
        <v>460</v>
      </c>
      <c r="B187" s="33" t="s">
        <v>502</v>
      </c>
      <c r="C187" s="33" t="s">
        <v>441</v>
      </c>
      <c r="D187" s="40" t="s">
        <v>202</v>
      </c>
      <c r="E187" s="33" t="s">
        <v>11</v>
      </c>
      <c r="F187" s="33" t="s">
        <v>192</v>
      </c>
      <c r="G187" s="41"/>
      <c r="H187" s="41">
        <f>G187+'4ª Medição'!H187</f>
        <v>0</v>
      </c>
      <c r="I187" s="42">
        <v>65.07</v>
      </c>
      <c r="J187" s="42">
        <v>84.6</v>
      </c>
      <c r="K187" s="42">
        <f t="shared" si="12"/>
        <v>0</v>
      </c>
      <c r="L187" s="42">
        <f t="shared" si="13"/>
        <v>0</v>
      </c>
      <c r="M187" s="79">
        <f t="shared" si="14"/>
        <v>8</v>
      </c>
    </row>
    <row r="188" spans="1:13" s="2" customFormat="1" ht="24">
      <c r="A188" s="33" t="s">
        <v>460</v>
      </c>
      <c r="B188" s="33" t="s">
        <v>503</v>
      </c>
      <c r="C188" s="33" t="s">
        <v>442</v>
      </c>
      <c r="D188" s="40" t="s">
        <v>203</v>
      </c>
      <c r="E188" s="33" t="s">
        <v>11</v>
      </c>
      <c r="F188" s="33" t="s">
        <v>201</v>
      </c>
      <c r="G188" s="41"/>
      <c r="H188" s="41">
        <f>G188+'4ª Medição'!H188</f>
        <v>0</v>
      </c>
      <c r="I188" s="42">
        <v>45.47</v>
      </c>
      <c r="J188" s="42">
        <v>59.12</v>
      </c>
      <c r="K188" s="42">
        <f t="shared" si="12"/>
        <v>0</v>
      </c>
      <c r="L188" s="42">
        <f t="shared" si="13"/>
        <v>0</v>
      </c>
      <c r="M188" s="79">
        <f t="shared" si="14"/>
        <v>38</v>
      </c>
    </row>
    <row r="189" spans="1:13" s="2" customFormat="1" ht="24">
      <c r="A189" s="33" t="s">
        <v>5</v>
      </c>
      <c r="B189" s="33" t="s">
        <v>204</v>
      </c>
      <c r="C189" s="33" t="s">
        <v>443</v>
      </c>
      <c r="D189" s="40" t="s">
        <v>205</v>
      </c>
      <c r="E189" s="33" t="s">
        <v>121</v>
      </c>
      <c r="F189" s="33" t="s">
        <v>192</v>
      </c>
      <c r="G189" s="41"/>
      <c r="H189" s="41">
        <f>G189+'4ª Medição'!H189</f>
        <v>0</v>
      </c>
      <c r="I189" s="42">
        <v>55.27</v>
      </c>
      <c r="J189" s="42">
        <v>71.86</v>
      </c>
      <c r="K189" s="42">
        <f t="shared" si="12"/>
        <v>0</v>
      </c>
      <c r="L189" s="42">
        <f t="shared" si="13"/>
        <v>0</v>
      </c>
      <c r="M189" s="79">
        <f t="shared" si="14"/>
        <v>8</v>
      </c>
    </row>
    <row r="190" spans="1:13" s="2" customFormat="1" ht="15">
      <c r="A190" s="357" t="s">
        <v>206</v>
      </c>
      <c r="B190" s="358"/>
      <c r="C190" s="358"/>
      <c r="D190" s="358"/>
      <c r="E190" s="359"/>
      <c r="F190" s="33"/>
      <c r="G190" s="41"/>
      <c r="H190" s="41">
        <f>G190+'4ª Medição'!H190</f>
        <v>0</v>
      </c>
      <c r="I190" s="42"/>
      <c r="J190" s="42"/>
      <c r="K190" s="42"/>
      <c r="L190" s="42">
        <f t="shared" si="13"/>
        <v>0</v>
      </c>
      <c r="M190" s="79">
        <f t="shared" si="14"/>
        <v>0</v>
      </c>
    </row>
    <row r="191" spans="1:13" s="2" customFormat="1" ht="108">
      <c r="A191" s="33" t="s">
        <v>5</v>
      </c>
      <c r="B191" s="33" t="s">
        <v>207</v>
      </c>
      <c r="C191" s="33" t="s">
        <v>444</v>
      </c>
      <c r="D191" s="40" t="s">
        <v>302</v>
      </c>
      <c r="E191" s="33" t="s">
        <v>11</v>
      </c>
      <c r="F191" s="33" t="s">
        <v>303</v>
      </c>
      <c r="G191" s="41"/>
      <c r="H191" s="41">
        <f>G191+'4ª Medição'!H191</f>
        <v>0</v>
      </c>
      <c r="I191" s="42">
        <v>126.15</v>
      </c>
      <c r="J191" s="42">
        <f t="shared" si="15"/>
        <v>164</v>
      </c>
      <c r="K191" s="42">
        <f t="shared" si="12"/>
        <v>0</v>
      </c>
      <c r="L191" s="42">
        <f t="shared" si="13"/>
        <v>0</v>
      </c>
      <c r="M191" s="79">
        <f t="shared" si="14"/>
        <v>22</v>
      </c>
    </row>
    <row r="192" spans="1:13" s="2" customFormat="1" ht="48">
      <c r="A192" s="33" t="s">
        <v>5</v>
      </c>
      <c r="B192" s="33" t="s">
        <v>208</v>
      </c>
      <c r="C192" s="33" t="s">
        <v>445</v>
      </c>
      <c r="D192" s="40" t="s">
        <v>304</v>
      </c>
      <c r="E192" s="33" t="s">
        <v>35</v>
      </c>
      <c r="F192" s="33" t="s">
        <v>305</v>
      </c>
      <c r="G192" s="41"/>
      <c r="H192" s="41">
        <f>G192+'4ª Medição'!H192</f>
        <v>0</v>
      </c>
      <c r="I192" s="42">
        <v>35.67</v>
      </c>
      <c r="J192" s="42">
        <v>46.38</v>
      </c>
      <c r="K192" s="42">
        <f t="shared" si="12"/>
        <v>0</v>
      </c>
      <c r="L192" s="42">
        <f t="shared" si="13"/>
        <v>0</v>
      </c>
      <c r="M192" s="79">
        <f t="shared" si="14"/>
        <v>30.4</v>
      </c>
    </row>
    <row r="193" spans="1:13" s="2" customFormat="1" ht="36">
      <c r="A193" s="33" t="s">
        <v>5</v>
      </c>
      <c r="B193" s="33" t="s">
        <v>209</v>
      </c>
      <c r="C193" s="33" t="s">
        <v>446</v>
      </c>
      <c r="D193" s="40" t="s">
        <v>306</v>
      </c>
      <c r="E193" s="33" t="s">
        <v>35</v>
      </c>
      <c r="F193" s="33" t="s">
        <v>307</v>
      </c>
      <c r="G193" s="41"/>
      <c r="H193" s="41">
        <f>G193+'4ª Medição'!H193</f>
        <v>0</v>
      </c>
      <c r="I193" s="42">
        <v>40.57</v>
      </c>
      <c r="J193" s="42">
        <v>52.75</v>
      </c>
      <c r="K193" s="42">
        <f t="shared" si="12"/>
        <v>0</v>
      </c>
      <c r="L193" s="42">
        <f t="shared" si="13"/>
        <v>0</v>
      </c>
      <c r="M193" s="79">
        <f t="shared" si="14"/>
        <v>186</v>
      </c>
    </row>
    <row r="194" spans="1:13" s="2" customFormat="1" ht="15">
      <c r="A194" s="61"/>
      <c r="B194" s="38"/>
      <c r="C194" s="38"/>
      <c r="D194" s="62" t="s">
        <v>256</v>
      </c>
      <c r="E194" s="38"/>
      <c r="F194" s="63"/>
      <c r="G194" s="64"/>
      <c r="H194" s="41">
        <f>G194+'4ª Medição'!H194</f>
        <v>0</v>
      </c>
      <c r="I194" s="42"/>
      <c r="J194" s="42"/>
      <c r="K194" s="42"/>
      <c r="L194" s="42">
        <f t="shared" si="13"/>
        <v>0</v>
      </c>
      <c r="M194" s="79">
        <f t="shared" si="14"/>
        <v>0</v>
      </c>
    </row>
    <row r="195" spans="1:13" s="2" customFormat="1" ht="15">
      <c r="A195" s="347" t="s">
        <v>316</v>
      </c>
      <c r="B195" s="348"/>
      <c r="C195" s="348"/>
      <c r="D195" s="348"/>
      <c r="E195" s="348"/>
      <c r="F195" s="349"/>
      <c r="G195" s="65"/>
      <c r="H195" s="41">
        <f>G195+'4ª Medição'!H195</f>
        <v>0</v>
      </c>
      <c r="I195" s="46"/>
      <c r="J195" s="46"/>
      <c r="K195" s="42"/>
      <c r="L195" s="42">
        <f t="shared" si="13"/>
        <v>0</v>
      </c>
      <c r="M195" s="79">
        <f t="shared" si="14"/>
        <v>0</v>
      </c>
    </row>
    <row r="196" spans="1:13" s="2" customFormat="1" ht="24">
      <c r="A196" s="33" t="s">
        <v>460</v>
      </c>
      <c r="B196" s="33" t="s">
        <v>497</v>
      </c>
      <c r="C196" s="33" t="s">
        <v>447</v>
      </c>
      <c r="D196" s="40" t="s">
        <v>210</v>
      </c>
      <c r="E196" s="33" t="s">
        <v>35</v>
      </c>
      <c r="F196" s="33" t="s">
        <v>211</v>
      </c>
      <c r="G196" s="41"/>
      <c r="H196" s="41">
        <f>G196+'4ª Medição'!H196</f>
        <v>0</v>
      </c>
      <c r="I196" s="42">
        <v>33.71</v>
      </c>
      <c r="J196" s="42">
        <v>43.83</v>
      </c>
      <c r="K196" s="42">
        <f t="shared" si="12"/>
        <v>0</v>
      </c>
      <c r="L196" s="42">
        <f t="shared" si="13"/>
        <v>0</v>
      </c>
      <c r="M196" s="79">
        <f t="shared" si="14"/>
        <v>30</v>
      </c>
    </row>
    <row r="197" spans="1:13" s="2" customFormat="1" ht="24">
      <c r="A197" s="33" t="s">
        <v>5</v>
      </c>
      <c r="B197" s="33" t="s">
        <v>212</v>
      </c>
      <c r="C197" s="33" t="s">
        <v>448</v>
      </c>
      <c r="D197" s="40" t="s">
        <v>213</v>
      </c>
      <c r="E197" s="33" t="s">
        <v>11</v>
      </c>
      <c r="F197" s="33" t="s">
        <v>12</v>
      </c>
      <c r="G197" s="41"/>
      <c r="H197" s="41">
        <f>G197+'4ª Medição'!H197</f>
        <v>0</v>
      </c>
      <c r="I197" s="42">
        <v>37.44</v>
      </c>
      <c r="J197" s="42">
        <f t="shared" si="15"/>
        <v>48.67</v>
      </c>
      <c r="K197" s="42">
        <f t="shared" si="12"/>
        <v>0</v>
      </c>
      <c r="L197" s="42">
        <f t="shared" si="13"/>
        <v>0</v>
      </c>
      <c r="M197" s="79">
        <f t="shared" si="14"/>
        <v>1</v>
      </c>
    </row>
    <row r="198" spans="1:13" s="4" customFormat="1" ht="24">
      <c r="A198" s="33" t="s">
        <v>31</v>
      </c>
      <c r="B198" s="33">
        <v>121</v>
      </c>
      <c r="C198" s="33" t="s">
        <v>449</v>
      </c>
      <c r="D198" s="40" t="s">
        <v>214</v>
      </c>
      <c r="E198" s="33" t="s">
        <v>11</v>
      </c>
      <c r="F198" s="33" t="s">
        <v>215</v>
      </c>
      <c r="G198" s="41"/>
      <c r="H198" s="41">
        <f>G198+'4ª Medição'!H198</f>
        <v>0</v>
      </c>
      <c r="I198" s="42">
        <v>1108.6</v>
      </c>
      <c r="J198" s="42">
        <v>1441.17</v>
      </c>
      <c r="K198" s="42">
        <f t="shared" si="12"/>
        <v>0</v>
      </c>
      <c r="L198" s="42">
        <f t="shared" si="13"/>
        <v>0</v>
      </c>
      <c r="M198" s="79">
        <f t="shared" si="14"/>
        <v>14</v>
      </c>
    </row>
    <row r="199" spans="1:13" s="4" customFormat="1" ht="24">
      <c r="A199" s="33" t="s">
        <v>31</v>
      </c>
      <c r="B199" s="33">
        <v>123</v>
      </c>
      <c r="C199" s="33" t="s">
        <v>450</v>
      </c>
      <c r="D199" s="40" t="s">
        <v>216</v>
      </c>
      <c r="E199" s="33" t="s">
        <v>11</v>
      </c>
      <c r="F199" s="33" t="s">
        <v>118</v>
      </c>
      <c r="G199" s="41"/>
      <c r="H199" s="41">
        <f>G199+'4ª Medição'!H199</f>
        <v>0</v>
      </c>
      <c r="I199" s="42">
        <v>1108.6</v>
      </c>
      <c r="J199" s="42">
        <v>1441.17</v>
      </c>
      <c r="K199" s="42">
        <f t="shared" si="12"/>
        <v>0</v>
      </c>
      <c r="L199" s="42">
        <f t="shared" si="13"/>
        <v>0</v>
      </c>
      <c r="M199" s="79">
        <f t="shared" si="14"/>
        <v>2</v>
      </c>
    </row>
    <row r="200" spans="1:13" s="2" customFormat="1" ht="15">
      <c r="A200" s="33"/>
      <c r="B200" s="33"/>
      <c r="C200" s="33"/>
      <c r="D200" s="40" t="s">
        <v>256</v>
      </c>
      <c r="E200" s="33"/>
      <c r="F200" s="33"/>
      <c r="G200" s="41"/>
      <c r="H200" s="41">
        <f>G200+'4ª Medição'!H200</f>
        <v>0</v>
      </c>
      <c r="I200" s="42"/>
      <c r="J200" s="42"/>
      <c r="K200" s="42"/>
      <c r="L200" s="42">
        <f t="shared" si="13"/>
        <v>0</v>
      </c>
      <c r="M200" s="79">
        <f t="shared" si="14"/>
        <v>0</v>
      </c>
    </row>
    <row r="201" spans="1:13" s="2" customFormat="1" ht="15">
      <c r="A201" s="347" t="s">
        <v>315</v>
      </c>
      <c r="B201" s="348"/>
      <c r="C201" s="348"/>
      <c r="D201" s="348"/>
      <c r="E201" s="348"/>
      <c r="F201" s="349"/>
      <c r="G201" s="65"/>
      <c r="H201" s="41">
        <f>G201+'4ª Medição'!H201</f>
        <v>0</v>
      </c>
      <c r="I201" s="46"/>
      <c r="J201" s="46"/>
      <c r="K201" s="42"/>
      <c r="L201" s="42">
        <f t="shared" si="13"/>
        <v>0</v>
      </c>
      <c r="M201" s="79">
        <f t="shared" si="14"/>
        <v>0</v>
      </c>
    </row>
    <row r="202" spans="1:13" s="2" customFormat="1" ht="84">
      <c r="A202" s="33" t="s">
        <v>460</v>
      </c>
      <c r="B202" s="33" t="s">
        <v>500</v>
      </c>
      <c r="C202" s="33" t="s">
        <v>451</v>
      </c>
      <c r="D202" s="40" t="s">
        <v>308</v>
      </c>
      <c r="E202" s="33" t="s">
        <v>11</v>
      </c>
      <c r="F202" s="33" t="s">
        <v>12</v>
      </c>
      <c r="G202" s="41"/>
      <c r="H202" s="41">
        <f>G202+'4ª Medição'!H202</f>
        <v>0</v>
      </c>
      <c r="I202" s="42">
        <v>145.24</v>
      </c>
      <c r="J202" s="42">
        <f t="shared" si="15"/>
        <v>188.81</v>
      </c>
      <c r="K202" s="42">
        <f t="shared" si="12"/>
        <v>0</v>
      </c>
      <c r="L202" s="42">
        <f t="shared" si="13"/>
        <v>0</v>
      </c>
      <c r="M202" s="79">
        <f t="shared" si="14"/>
        <v>1</v>
      </c>
    </row>
    <row r="203" spans="1:13" s="2" customFormat="1" ht="60">
      <c r="A203" s="33" t="s">
        <v>460</v>
      </c>
      <c r="B203" s="33" t="s">
        <v>498</v>
      </c>
      <c r="C203" s="33" t="s">
        <v>452</v>
      </c>
      <c r="D203" s="40" t="s">
        <v>309</v>
      </c>
      <c r="E203" s="33" t="s">
        <v>11</v>
      </c>
      <c r="F203" s="33" t="s">
        <v>116</v>
      </c>
      <c r="G203" s="41"/>
      <c r="H203" s="41">
        <f>G203+'4ª Medição'!H203</f>
        <v>0</v>
      </c>
      <c r="I203" s="42">
        <v>42.34</v>
      </c>
      <c r="J203" s="42">
        <f>ROUND(I203*1.3,2)</f>
        <v>55.04</v>
      </c>
      <c r="K203" s="42">
        <f t="shared" si="12"/>
        <v>0</v>
      </c>
      <c r="L203" s="42">
        <f t="shared" si="13"/>
        <v>0</v>
      </c>
      <c r="M203" s="79">
        <f t="shared" si="14"/>
        <v>3</v>
      </c>
    </row>
    <row r="204" spans="1:13" s="2" customFormat="1" ht="60">
      <c r="A204" s="33" t="s">
        <v>460</v>
      </c>
      <c r="B204" s="33" t="s">
        <v>499</v>
      </c>
      <c r="C204" s="33" t="s">
        <v>453</v>
      </c>
      <c r="D204" s="40" t="s">
        <v>310</v>
      </c>
      <c r="E204" s="33" t="s">
        <v>11</v>
      </c>
      <c r="F204" s="33" t="s">
        <v>154</v>
      </c>
      <c r="G204" s="41"/>
      <c r="H204" s="41">
        <f>G204+'4ª Medição'!H204</f>
        <v>0</v>
      </c>
      <c r="I204" s="42">
        <v>43.74</v>
      </c>
      <c r="J204" s="42">
        <v>56.87</v>
      </c>
      <c r="K204" s="42">
        <f t="shared" si="12"/>
        <v>0</v>
      </c>
      <c r="L204" s="42">
        <f t="shared" si="13"/>
        <v>0</v>
      </c>
      <c r="M204" s="79">
        <f t="shared" si="14"/>
        <v>5</v>
      </c>
    </row>
    <row r="205" spans="1:13" s="2" customFormat="1" ht="72">
      <c r="A205" s="33" t="s">
        <v>460</v>
      </c>
      <c r="B205" s="33" t="s">
        <v>501</v>
      </c>
      <c r="C205" s="33" t="s">
        <v>454</v>
      </c>
      <c r="D205" s="40" t="s">
        <v>311</v>
      </c>
      <c r="E205" s="33" t="s">
        <v>11</v>
      </c>
      <c r="F205" s="33" t="s">
        <v>12</v>
      </c>
      <c r="G205" s="41"/>
      <c r="H205" s="41">
        <f>G205+'4ª Medição'!H205</f>
        <v>0</v>
      </c>
      <c r="I205" s="42">
        <v>163.07</v>
      </c>
      <c r="J205" s="42">
        <v>212</v>
      </c>
      <c r="K205" s="42">
        <f t="shared" si="12"/>
        <v>0</v>
      </c>
      <c r="L205" s="42">
        <f t="shared" si="13"/>
        <v>0</v>
      </c>
      <c r="M205" s="79">
        <f t="shared" si="14"/>
        <v>1</v>
      </c>
    </row>
    <row r="206" spans="1:13" s="4" customFormat="1" ht="72">
      <c r="A206" s="33" t="s">
        <v>460</v>
      </c>
      <c r="B206" s="33" t="s">
        <v>499</v>
      </c>
      <c r="C206" s="33" t="s">
        <v>455</v>
      </c>
      <c r="D206" s="40" t="s">
        <v>312</v>
      </c>
      <c r="E206" s="33" t="s">
        <v>11</v>
      </c>
      <c r="F206" s="33" t="s">
        <v>313</v>
      </c>
      <c r="G206" s="41"/>
      <c r="H206" s="41">
        <f>G206+'4ª Medição'!H206</f>
        <v>0</v>
      </c>
      <c r="I206" s="42">
        <v>42.34</v>
      </c>
      <c r="J206" s="42">
        <f t="shared" si="15"/>
        <v>55.04</v>
      </c>
      <c r="K206" s="42">
        <f t="shared" si="12"/>
        <v>0</v>
      </c>
      <c r="L206" s="42">
        <f t="shared" si="13"/>
        <v>0</v>
      </c>
      <c r="M206" s="79">
        <f t="shared" si="14"/>
        <v>21</v>
      </c>
    </row>
    <row r="207" spans="1:13" s="4" customFormat="1" ht="72">
      <c r="A207" s="33" t="s">
        <v>460</v>
      </c>
      <c r="B207" s="33" t="s">
        <v>499</v>
      </c>
      <c r="C207" s="33" t="s">
        <v>456</v>
      </c>
      <c r="D207" s="40" t="s">
        <v>314</v>
      </c>
      <c r="E207" s="33" t="s">
        <v>11</v>
      </c>
      <c r="F207" s="33" t="s">
        <v>126</v>
      </c>
      <c r="G207" s="41"/>
      <c r="H207" s="41">
        <f>G207+'4ª Medição'!H207</f>
        <v>0</v>
      </c>
      <c r="I207" s="42">
        <v>42.34</v>
      </c>
      <c r="J207" s="42">
        <f t="shared" si="15"/>
        <v>55.04</v>
      </c>
      <c r="K207" s="42">
        <f t="shared" si="12"/>
        <v>0</v>
      </c>
      <c r="L207" s="42">
        <f t="shared" si="13"/>
        <v>0</v>
      </c>
      <c r="M207" s="79">
        <f t="shared" si="14"/>
        <v>4</v>
      </c>
    </row>
    <row r="208" spans="1:13" s="2" customFormat="1" ht="15">
      <c r="A208" s="61"/>
      <c r="B208" s="38"/>
      <c r="C208" s="38"/>
      <c r="D208" s="62" t="s">
        <v>256</v>
      </c>
      <c r="E208" s="38"/>
      <c r="F208" s="63"/>
      <c r="G208" s="64"/>
      <c r="H208" s="63"/>
      <c r="I208" s="42"/>
      <c r="J208" s="42"/>
      <c r="K208" s="42"/>
      <c r="L208" s="42">
        <f>H208*J208</f>
        <v>0</v>
      </c>
      <c r="M208" s="79">
        <f>F208-H208</f>
        <v>0</v>
      </c>
    </row>
    <row r="209" spans="1:12" s="2" customFormat="1" ht="15">
      <c r="A209" s="39"/>
      <c r="B209" s="39"/>
      <c r="C209" s="39"/>
      <c r="D209" s="66"/>
      <c r="E209" s="39"/>
      <c r="F209" s="39"/>
      <c r="G209" s="67"/>
      <c r="H209" s="39"/>
      <c r="I209" s="68"/>
      <c r="J209" s="68"/>
      <c r="K209" s="68"/>
      <c r="L209" s="68"/>
    </row>
    <row r="210" spans="1:12" s="2" customFormat="1" ht="15">
      <c r="A210" s="39"/>
      <c r="B210" s="39"/>
      <c r="C210" s="39"/>
      <c r="D210" s="66"/>
      <c r="E210" s="39"/>
      <c r="F210" s="39"/>
      <c r="G210" s="67"/>
      <c r="H210" s="39"/>
      <c r="I210" s="68"/>
      <c r="J210" s="68"/>
      <c r="K210" s="68"/>
      <c r="L210" s="68"/>
    </row>
    <row r="211" spans="1:12" s="2" customFormat="1" ht="15">
      <c r="A211" s="347" t="s">
        <v>256</v>
      </c>
      <c r="B211" s="348"/>
      <c r="C211" s="348"/>
      <c r="D211" s="348"/>
      <c r="E211" s="348"/>
      <c r="F211" s="349"/>
      <c r="G211" s="65"/>
      <c r="H211" s="69"/>
      <c r="I211" s="70"/>
      <c r="J211" s="70"/>
      <c r="K211" s="71">
        <f>SUM(K15:K210)</f>
        <v>30121.729099999997</v>
      </c>
      <c r="L211" s="71">
        <f>SUM(L15:L208)</f>
        <v>177338.4316</v>
      </c>
    </row>
    <row r="216" ht="15">
      <c r="D216" s="82" t="s">
        <v>554</v>
      </c>
    </row>
    <row r="217" ht="15">
      <c r="D217" s="81" t="s">
        <v>555</v>
      </c>
    </row>
    <row r="218" ht="15">
      <c r="D218" s="81" t="s">
        <v>556</v>
      </c>
    </row>
  </sheetData>
  <sheetProtection/>
  <mergeCells count="63">
    <mergeCell ref="A211:F211"/>
    <mergeCell ref="A137:E137"/>
    <mergeCell ref="A176:E176"/>
    <mergeCell ref="A185:E185"/>
    <mergeCell ref="A190:E190"/>
    <mergeCell ref="A195:F195"/>
    <mergeCell ref="A201:F201"/>
    <mergeCell ref="A111:F111"/>
    <mergeCell ref="A20:E20"/>
    <mergeCell ref="A26:E26"/>
    <mergeCell ref="A34:E34"/>
    <mergeCell ref="A44:F44"/>
    <mergeCell ref="C10:D10"/>
    <mergeCell ref="A62:F62"/>
    <mergeCell ref="A109:F109"/>
    <mergeCell ref="E10:F10"/>
    <mergeCell ref="G10:H10"/>
    <mergeCell ref="I10:J10"/>
    <mergeCell ref="K10:L10"/>
    <mergeCell ref="A88:F88"/>
    <mergeCell ref="A45:F45"/>
    <mergeCell ref="A53:F53"/>
    <mergeCell ref="A56:F56"/>
    <mergeCell ref="A57:F57"/>
    <mergeCell ref="A8:D8"/>
    <mergeCell ref="E8:F8"/>
    <mergeCell ref="G8:H8"/>
    <mergeCell ref="I8:J8"/>
    <mergeCell ref="K8:L8"/>
    <mergeCell ref="K9:L9"/>
    <mergeCell ref="C9:D9"/>
    <mergeCell ref="E9:F9"/>
    <mergeCell ref="G9:H9"/>
    <mergeCell ref="I9:J9"/>
    <mergeCell ref="K5:L5"/>
    <mergeCell ref="A6:B6"/>
    <mergeCell ref="C6:D6"/>
    <mergeCell ref="E6:F6"/>
    <mergeCell ref="A7:D7"/>
    <mergeCell ref="E7:F7"/>
    <mergeCell ref="G7:H7"/>
    <mergeCell ref="I7:J7"/>
    <mergeCell ref="K7:L7"/>
    <mergeCell ref="K3:L3"/>
    <mergeCell ref="A4:B4"/>
    <mergeCell ref="C4:D4"/>
    <mergeCell ref="E4:F4"/>
    <mergeCell ref="K6:L6"/>
    <mergeCell ref="A5:B5"/>
    <mergeCell ref="C5:D5"/>
    <mergeCell ref="E5:F5"/>
    <mergeCell ref="G5:H5"/>
    <mergeCell ref="I5:J5"/>
    <mergeCell ref="G4:H4"/>
    <mergeCell ref="I4:J4"/>
    <mergeCell ref="G6:H6"/>
    <mergeCell ref="I6:J6"/>
    <mergeCell ref="K4:L4"/>
    <mergeCell ref="A1:L2"/>
    <mergeCell ref="A3:B3"/>
    <mergeCell ref="C3:F3"/>
    <mergeCell ref="G3:H3"/>
    <mergeCell ref="I3:J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8"/>
  <sheetViews>
    <sheetView showZeros="0" zoomScalePageLayoutView="0" workbookViewId="0" topLeftCell="A23">
      <selection activeCell="B30" sqref="B30"/>
    </sheetView>
  </sheetViews>
  <sheetFormatPr defaultColWidth="9.140625" defaultRowHeight="15"/>
  <cols>
    <col min="1" max="1" width="6.7109375" style="8" customWidth="1"/>
    <col min="2" max="2" width="8.57421875" style="32" customWidth="1"/>
    <col min="3" max="3" width="5.57421875" style="8" bestFit="1" customWidth="1"/>
    <col min="4" max="4" width="36.7109375" style="9" customWidth="1"/>
    <col min="5" max="5" width="5.421875" style="8" bestFit="1" customWidth="1"/>
    <col min="6" max="6" width="9.421875" style="8" customWidth="1"/>
    <col min="7" max="7" width="10.140625" style="22" customWidth="1"/>
    <col min="8" max="8" width="11.00390625" style="8" customWidth="1"/>
    <col min="9" max="9" width="11.7109375" style="10" customWidth="1"/>
    <col min="10" max="10" width="11.7109375" style="10" bestFit="1" customWidth="1"/>
    <col min="11" max="11" width="12.57421875" style="10" bestFit="1" customWidth="1"/>
    <col min="12" max="12" width="14.8515625" style="10" customWidth="1"/>
    <col min="13" max="13" width="11.57421875" style="0" customWidth="1"/>
    <col min="14" max="14" width="14.00390625" style="0" customWidth="1"/>
    <col min="15" max="15" width="14.28125" style="0" bestFit="1" customWidth="1"/>
    <col min="16" max="16" width="13.28125" style="0" bestFit="1" customWidth="1"/>
  </cols>
  <sheetData>
    <row r="1" spans="1:12" ht="15">
      <c r="A1" s="337" t="s">
        <v>531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9"/>
    </row>
    <row r="2" spans="1:12" ht="15">
      <c r="A2" s="340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2"/>
    </row>
    <row r="3" spans="1:12" ht="15.75" customHeight="1">
      <c r="A3" s="343" t="s">
        <v>522</v>
      </c>
      <c r="B3" s="343"/>
      <c r="C3" s="323" t="s">
        <v>523</v>
      </c>
      <c r="D3" s="324"/>
      <c r="E3" s="324"/>
      <c r="F3" s="325"/>
      <c r="G3" s="319" t="s">
        <v>524</v>
      </c>
      <c r="H3" s="320"/>
      <c r="I3" s="326" t="s">
        <v>253</v>
      </c>
      <c r="J3" s="327"/>
      <c r="K3" s="344" t="s">
        <v>526</v>
      </c>
      <c r="L3" s="344"/>
    </row>
    <row r="4" spans="1:12" ht="15">
      <c r="A4" s="345"/>
      <c r="B4" s="345"/>
      <c r="C4" s="346"/>
      <c r="D4" s="346"/>
      <c r="E4" s="317" t="s">
        <v>540</v>
      </c>
      <c r="F4" s="317"/>
      <c r="G4" s="321">
        <v>42402</v>
      </c>
      <c r="H4" s="322"/>
      <c r="I4" s="400" t="s">
        <v>557</v>
      </c>
      <c r="J4" s="401"/>
      <c r="K4" s="318"/>
      <c r="L4" s="318"/>
    </row>
    <row r="5" spans="1:12" ht="15">
      <c r="A5" s="350" t="s">
        <v>542</v>
      </c>
      <c r="B5" s="351"/>
      <c r="C5" s="390" t="s">
        <v>543</v>
      </c>
      <c r="D5" s="391"/>
      <c r="E5" s="380" t="s">
        <v>538</v>
      </c>
      <c r="F5" s="381"/>
      <c r="G5" s="392" t="s">
        <v>525</v>
      </c>
      <c r="H5" s="393"/>
      <c r="I5" s="386" t="s">
        <v>516</v>
      </c>
      <c r="J5" s="387"/>
      <c r="K5" s="388">
        <v>650936.07</v>
      </c>
      <c r="L5" s="389"/>
    </row>
    <row r="6" spans="1:12" ht="15">
      <c r="A6" s="378"/>
      <c r="B6" s="379"/>
      <c r="C6" s="379"/>
      <c r="D6" s="397"/>
      <c r="E6" s="384"/>
      <c r="F6" s="385"/>
      <c r="G6" s="394" t="s">
        <v>558</v>
      </c>
      <c r="H6" s="395"/>
      <c r="I6" s="386" t="s">
        <v>518</v>
      </c>
      <c r="J6" s="387"/>
      <c r="K6" s="402">
        <f>K211</f>
        <v>58463.0305</v>
      </c>
      <c r="L6" s="403"/>
    </row>
    <row r="7" spans="1:14" ht="15">
      <c r="A7" s="374" t="s">
        <v>530</v>
      </c>
      <c r="B7" s="375"/>
      <c r="C7" s="375"/>
      <c r="D7" s="376"/>
      <c r="E7" s="336"/>
      <c r="F7" s="336"/>
      <c r="G7" s="334" t="s">
        <v>528</v>
      </c>
      <c r="H7" s="335"/>
      <c r="I7" s="372" t="s">
        <v>519</v>
      </c>
      <c r="J7" s="373"/>
      <c r="K7" s="333">
        <f>L211</f>
        <v>235801.4621</v>
      </c>
      <c r="L7" s="333"/>
      <c r="N7" s="92"/>
    </row>
    <row r="8" spans="1:15" ht="15">
      <c r="A8" s="377"/>
      <c r="B8" s="377"/>
      <c r="C8" s="377"/>
      <c r="D8" s="377"/>
      <c r="E8" s="382" t="s">
        <v>527</v>
      </c>
      <c r="F8" s="383"/>
      <c r="G8" s="398" t="s">
        <v>537</v>
      </c>
      <c r="H8" s="399"/>
      <c r="I8" s="372" t="s">
        <v>517</v>
      </c>
      <c r="J8" s="373"/>
      <c r="K8" s="331">
        <f>K5-K7</f>
        <v>415134.60789999994</v>
      </c>
      <c r="L8" s="332"/>
      <c r="O8" s="92"/>
    </row>
    <row r="9" spans="1:12" ht="15">
      <c r="A9" s="23" t="s">
        <v>254</v>
      </c>
      <c r="B9" s="27"/>
      <c r="C9" s="363" t="s">
        <v>535</v>
      </c>
      <c r="D9" s="364"/>
      <c r="E9" s="361" t="s">
        <v>539</v>
      </c>
      <c r="F9" s="362"/>
      <c r="G9" s="334" t="s">
        <v>529</v>
      </c>
      <c r="H9" s="335"/>
      <c r="I9" s="372" t="s">
        <v>520</v>
      </c>
      <c r="J9" s="373"/>
      <c r="K9" s="396">
        <f>K6/K5</f>
        <v>0.08981378232734899</v>
      </c>
      <c r="L9" s="396"/>
    </row>
    <row r="10" spans="1:12" ht="15">
      <c r="A10" s="24"/>
      <c r="B10" s="28"/>
      <c r="C10" s="368"/>
      <c r="D10" s="368"/>
      <c r="E10" s="369"/>
      <c r="F10" s="369"/>
      <c r="G10" s="370">
        <v>41891</v>
      </c>
      <c r="H10" s="371"/>
      <c r="I10" s="355" t="s">
        <v>521</v>
      </c>
      <c r="J10" s="355"/>
      <c r="K10" s="330">
        <f>K7/K5</f>
        <v>0.3622498014282724</v>
      </c>
      <c r="L10" s="330"/>
    </row>
    <row r="11" spans="1:12" ht="15">
      <c r="A11" s="5"/>
      <c r="B11" s="29"/>
      <c r="C11" s="5"/>
      <c r="D11" s="6"/>
      <c r="E11" s="5"/>
      <c r="F11" s="5"/>
      <c r="G11" s="20"/>
      <c r="H11" s="5"/>
      <c r="I11" s="7"/>
      <c r="J11" s="7"/>
      <c r="K11" s="7"/>
      <c r="L11" s="7"/>
    </row>
    <row r="12" spans="1:13" s="1" customFormat="1" ht="15">
      <c r="A12" s="74" t="s">
        <v>255</v>
      </c>
      <c r="B12" s="75" t="s">
        <v>0</v>
      </c>
      <c r="C12" s="74" t="s">
        <v>1</v>
      </c>
      <c r="D12" s="76" t="s">
        <v>2</v>
      </c>
      <c r="E12" s="76" t="s">
        <v>3</v>
      </c>
      <c r="F12" s="76" t="s">
        <v>511</v>
      </c>
      <c r="G12" s="77" t="s">
        <v>511</v>
      </c>
      <c r="H12" s="76" t="s">
        <v>511</v>
      </c>
      <c r="I12" s="78" t="s">
        <v>534</v>
      </c>
      <c r="J12" s="78" t="s">
        <v>533</v>
      </c>
      <c r="K12" s="78" t="s">
        <v>457</v>
      </c>
      <c r="L12" s="78" t="s">
        <v>457</v>
      </c>
      <c r="M12" s="1" t="s">
        <v>511</v>
      </c>
    </row>
    <row r="13" spans="1:13" s="1" customFormat="1" ht="25.5">
      <c r="A13" s="12"/>
      <c r="B13" s="30"/>
      <c r="C13" s="12"/>
      <c r="D13" s="11"/>
      <c r="E13" s="17"/>
      <c r="F13" s="17" t="s">
        <v>510</v>
      </c>
      <c r="G13" s="19" t="s">
        <v>514</v>
      </c>
      <c r="H13" s="17" t="s">
        <v>513</v>
      </c>
      <c r="I13" s="18" t="s">
        <v>532</v>
      </c>
      <c r="J13" s="18" t="s">
        <v>532</v>
      </c>
      <c r="K13" s="18" t="s">
        <v>512</v>
      </c>
      <c r="L13" s="18" t="s">
        <v>515</v>
      </c>
      <c r="M13" s="1" t="s">
        <v>559</v>
      </c>
    </row>
    <row r="14" spans="1:12" ht="25.5">
      <c r="A14" s="13"/>
      <c r="B14" s="31"/>
      <c r="C14" s="26">
        <v>1</v>
      </c>
      <c r="D14" s="25" t="s">
        <v>4</v>
      </c>
      <c r="E14" s="13"/>
      <c r="F14" s="13"/>
      <c r="G14" s="21"/>
      <c r="H14" s="16"/>
      <c r="I14" s="14"/>
      <c r="J14" s="14"/>
      <c r="K14" s="15"/>
      <c r="L14" s="15"/>
    </row>
    <row r="15" spans="1:15" s="2" customFormat="1" ht="48">
      <c r="A15" s="33" t="s">
        <v>5</v>
      </c>
      <c r="B15" s="33" t="s">
        <v>6</v>
      </c>
      <c r="C15" s="33" t="s">
        <v>317</v>
      </c>
      <c r="D15" s="40" t="s">
        <v>218</v>
      </c>
      <c r="E15" s="33" t="s">
        <v>29</v>
      </c>
      <c r="F15" s="33" t="s">
        <v>219</v>
      </c>
      <c r="G15" s="41"/>
      <c r="H15" s="41">
        <f>G15+'5º Medição'!H15</f>
        <v>4.5</v>
      </c>
      <c r="I15" s="42">
        <v>162.92</v>
      </c>
      <c r="J15" s="42">
        <v>211.79</v>
      </c>
      <c r="K15" s="42">
        <f>J15*G15</f>
        <v>0</v>
      </c>
      <c r="L15" s="42">
        <f>H15*J15</f>
        <v>953.055</v>
      </c>
      <c r="M15" s="79">
        <f>F15-H15</f>
        <v>0</v>
      </c>
      <c r="N15" s="84">
        <f>J15</f>
        <v>211.79</v>
      </c>
      <c r="O15" s="84">
        <f>M15*N15</f>
        <v>0</v>
      </c>
    </row>
    <row r="16" spans="1:15" s="2" customFormat="1" ht="48">
      <c r="A16" s="33" t="s">
        <v>5</v>
      </c>
      <c r="B16" s="33" t="s">
        <v>7</v>
      </c>
      <c r="C16" s="33" t="s">
        <v>318</v>
      </c>
      <c r="D16" s="40" t="s">
        <v>220</v>
      </c>
      <c r="E16" s="33" t="s">
        <v>29</v>
      </c>
      <c r="F16" s="33" t="s">
        <v>221</v>
      </c>
      <c r="G16" s="41"/>
      <c r="H16" s="41">
        <f>G16+'5º Medição'!H16</f>
        <v>360</v>
      </c>
      <c r="I16" s="42">
        <v>8.38</v>
      </c>
      <c r="J16" s="42">
        <f aca="true" t="shared" si="0" ref="J16:J25">ROUND(I16*1.3,2)</f>
        <v>10.89</v>
      </c>
      <c r="K16" s="42">
        <f aca="true" t="shared" si="1" ref="K16:K79">J16*G16</f>
        <v>0</v>
      </c>
      <c r="L16" s="42">
        <f aca="true" t="shared" si="2" ref="L16:L79">H16*J16</f>
        <v>3920.4</v>
      </c>
      <c r="M16" s="79">
        <f aca="true" t="shared" si="3" ref="M16:M79">F16-H16</f>
        <v>0</v>
      </c>
      <c r="N16" s="84">
        <f>J16</f>
        <v>10.89</v>
      </c>
      <c r="O16" s="84">
        <f>M16*N16</f>
        <v>0</v>
      </c>
    </row>
    <row r="17" spans="1:15" s="2" customFormat="1" ht="48">
      <c r="A17" s="33" t="s">
        <v>5</v>
      </c>
      <c r="B17" s="33" t="s">
        <v>8</v>
      </c>
      <c r="C17" s="33" t="s">
        <v>319</v>
      </c>
      <c r="D17" s="40" t="s">
        <v>222</v>
      </c>
      <c r="E17" s="33" t="s">
        <v>11</v>
      </c>
      <c r="F17" s="33" t="s">
        <v>12</v>
      </c>
      <c r="G17" s="41"/>
      <c r="H17" s="41">
        <f>G17+'5º Medição'!H17</f>
        <v>1</v>
      </c>
      <c r="I17" s="42">
        <v>1003.88</v>
      </c>
      <c r="J17" s="42">
        <f t="shared" si="0"/>
        <v>1305.04</v>
      </c>
      <c r="K17" s="42">
        <f t="shared" si="1"/>
        <v>0</v>
      </c>
      <c r="L17" s="42">
        <f t="shared" si="2"/>
        <v>1305.04</v>
      </c>
      <c r="M17" s="79">
        <f t="shared" si="3"/>
        <v>0</v>
      </c>
      <c r="N17" s="84">
        <f>J17</f>
        <v>1305.04</v>
      </c>
      <c r="O17" s="84">
        <f>M17*N17</f>
        <v>0</v>
      </c>
    </row>
    <row r="18" spans="1:15" s="2" customFormat="1" ht="24">
      <c r="A18" s="33" t="s">
        <v>5</v>
      </c>
      <c r="B18" s="33" t="s">
        <v>9</v>
      </c>
      <c r="C18" s="33" t="s">
        <v>320</v>
      </c>
      <c r="D18" s="40" t="s">
        <v>10</v>
      </c>
      <c r="E18" s="33" t="s">
        <v>11</v>
      </c>
      <c r="F18" s="33" t="s">
        <v>12</v>
      </c>
      <c r="G18" s="41"/>
      <c r="H18" s="41">
        <f>G18+'5º Medição'!H18</f>
        <v>0</v>
      </c>
      <c r="I18" s="42">
        <v>562.88</v>
      </c>
      <c r="J18" s="42">
        <f t="shared" si="0"/>
        <v>731.74</v>
      </c>
      <c r="K18" s="42">
        <f t="shared" si="1"/>
        <v>0</v>
      </c>
      <c r="L18" s="42">
        <f t="shared" si="2"/>
        <v>0</v>
      </c>
      <c r="M18" s="79">
        <f t="shared" si="3"/>
        <v>1</v>
      </c>
      <c r="N18" s="84">
        <f>J18</f>
        <v>731.74</v>
      </c>
      <c r="O18" s="84">
        <f>M18*N18</f>
        <v>731.74</v>
      </c>
    </row>
    <row r="19" spans="1:15" s="2" customFormat="1" ht="24">
      <c r="A19" s="33" t="s">
        <v>5</v>
      </c>
      <c r="B19" s="33">
        <v>73658</v>
      </c>
      <c r="C19" s="33" t="s">
        <v>321</v>
      </c>
      <c r="D19" s="40" t="s">
        <v>13</v>
      </c>
      <c r="E19" s="33" t="s">
        <v>11</v>
      </c>
      <c r="F19" s="33" t="s">
        <v>12</v>
      </c>
      <c r="G19" s="41"/>
      <c r="H19" s="41">
        <f>G19+'5º Medição'!H19</f>
        <v>1</v>
      </c>
      <c r="I19" s="42">
        <v>415.88</v>
      </c>
      <c r="J19" s="42">
        <f t="shared" si="0"/>
        <v>540.64</v>
      </c>
      <c r="K19" s="42">
        <f t="shared" si="1"/>
        <v>0</v>
      </c>
      <c r="L19" s="42">
        <f t="shared" si="2"/>
        <v>540.64</v>
      </c>
      <c r="M19" s="79">
        <f t="shared" si="3"/>
        <v>0</v>
      </c>
      <c r="N19" s="84">
        <f>J19</f>
        <v>540.64</v>
      </c>
      <c r="O19" s="84">
        <f>M19*N19</f>
        <v>0</v>
      </c>
    </row>
    <row r="20" spans="1:15" s="2" customFormat="1" ht="15">
      <c r="A20" s="356"/>
      <c r="B20" s="356"/>
      <c r="C20" s="356"/>
      <c r="D20" s="356"/>
      <c r="E20" s="356"/>
      <c r="F20" s="33"/>
      <c r="G20" s="41"/>
      <c r="H20" s="41">
        <f>G20+'5º Medição'!H20</f>
        <v>0</v>
      </c>
      <c r="I20" s="42"/>
      <c r="J20" s="42"/>
      <c r="K20" s="42"/>
      <c r="L20" s="42">
        <f t="shared" si="2"/>
        <v>0</v>
      </c>
      <c r="M20" s="79">
        <f t="shared" si="3"/>
        <v>0</v>
      </c>
      <c r="N20" s="84">
        <f aca="true" t="shared" si="4" ref="N20:N83">J20</f>
        <v>0</v>
      </c>
      <c r="O20" s="84">
        <f aca="true" t="shared" si="5" ref="O20:O83">M20*N20</f>
        <v>0</v>
      </c>
    </row>
    <row r="21" spans="1:15" s="2" customFormat="1" ht="15">
      <c r="A21" s="34"/>
      <c r="B21" s="34"/>
      <c r="C21" s="43">
        <v>2</v>
      </c>
      <c r="D21" s="44" t="s">
        <v>14</v>
      </c>
      <c r="E21" s="34"/>
      <c r="F21" s="34"/>
      <c r="G21" s="45"/>
      <c r="H21" s="41">
        <f>G21+'5º Medição'!H21</f>
        <v>0</v>
      </c>
      <c r="I21" s="46"/>
      <c r="J21" s="46"/>
      <c r="K21" s="42"/>
      <c r="L21" s="42">
        <f t="shared" si="2"/>
        <v>0</v>
      </c>
      <c r="M21" s="79">
        <f t="shared" si="3"/>
        <v>0</v>
      </c>
      <c r="N21" s="84">
        <f t="shared" si="4"/>
        <v>0</v>
      </c>
      <c r="O21" s="84">
        <f t="shared" si="5"/>
        <v>0</v>
      </c>
    </row>
    <row r="22" spans="1:15" s="2" customFormat="1" ht="24">
      <c r="A22" s="33" t="s">
        <v>5</v>
      </c>
      <c r="B22" s="33" t="s">
        <v>15</v>
      </c>
      <c r="C22" s="33" t="s">
        <v>322</v>
      </c>
      <c r="D22" s="40" t="s">
        <v>16</v>
      </c>
      <c r="E22" s="33" t="s">
        <v>17</v>
      </c>
      <c r="F22" s="33">
        <v>82.66</v>
      </c>
      <c r="G22" s="41"/>
      <c r="H22" s="41">
        <f>G22+'5º Medição'!H22</f>
        <v>82.66</v>
      </c>
      <c r="I22" s="42">
        <v>18.96</v>
      </c>
      <c r="J22" s="42">
        <f t="shared" si="0"/>
        <v>24.65</v>
      </c>
      <c r="K22" s="42">
        <f t="shared" si="1"/>
        <v>0</v>
      </c>
      <c r="L22" s="42">
        <f t="shared" si="2"/>
        <v>2037.5689999999997</v>
      </c>
      <c r="M22" s="79">
        <f t="shared" si="3"/>
        <v>0</v>
      </c>
      <c r="N22" s="84">
        <f t="shared" si="4"/>
        <v>24.65</v>
      </c>
      <c r="O22" s="84">
        <f t="shared" si="5"/>
        <v>0</v>
      </c>
    </row>
    <row r="23" spans="1:15" s="2" customFormat="1" ht="24">
      <c r="A23" s="33" t="s">
        <v>5</v>
      </c>
      <c r="B23" s="33">
        <v>72920</v>
      </c>
      <c r="C23" s="33" t="s">
        <v>323</v>
      </c>
      <c r="D23" s="40" t="s">
        <v>19</v>
      </c>
      <c r="E23" s="33" t="s">
        <v>17</v>
      </c>
      <c r="F23" s="33" t="s">
        <v>20</v>
      </c>
      <c r="G23" s="41"/>
      <c r="H23" s="41">
        <f>G23+'5º Medição'!H23</f>
        <v>52.42</v>
      </c>
      <c r="I23" s="42">
        <v>9.18</v>
      </c>
      <c r="J23" s="42">
        <f t="shared" si="0"/>
        <v>11.93</v>
      </c>
      <c r="K23" s="42">
        <f t="shared" si="1"/>
        <v>0</v>
      </c>
      <c r="L23" s="42">
        <f t="shared" si="2"/>
        <v>625.3706</v>
      </c>
      <c r="M23" s="79">
        <f t="shared" si="3"/>
        <v>0</v>
      </c>
      <c r="N23" s="84">
        <f t="shared" si="4"/>
        <v>11.93</v>
      </c>
      <c r="O23" s="84">
        <f t="shared" si="5"/>
        <v>0</v>
      </c>
    </row>
    <row r="24" spans="1:15" s="2" customFormat="1" ht="24">
      <c r="A24" s="33" t="s">
        <v>5</v>
      </c>
      <c r="B24" s="33">
        <v>72898</v>
      </c>
      <c r="C24" s="33" t="s">
        <v>324</v>
      </c>
      <c r="D24" s="40" t="s">
        <v>21</v>
      </c>
      <c r="E24" s="33" t="s">
        <v>17</v>
      </c>
      <c r="F24" s="33" t="s">
        <v>22</v>
      </c>
      <c r="G24" s="41"/>
      <c r="H24" s="41">
        <f>G24+'5º Medição'!H24</f>
        <v>46.53</v>
      </c>
      <c r="I24" s="42">
        <v>4.23</v>
      </c>
      <c r="J24" s="42">
        <v>5.49</v>
      </c>
      <c r="K24" s="42">
        <f t="shared" si="1"/>
        <v>0</v>
      </c>
      <c r="L24" s="42">
        <f t="shared" si="2"/>
        <v>255.4497</v>
      </c>
      <c r="M24" s="79">
        <f t="shared" si="3"/>
        <v>0</v>
      </c>
      <c r="N24" s="84">
        <f t="shared" si="4"/>
        <v>5.49</v>
      </c>
      <c r="O24" s="84">
        <f t="shared" si="5"/>
        <v>0</v>
      </c>
    </row>
    <row r="25" spans="1:15" s="2" customFormat="1" ht="36">
      <c r="A25" s="33" t="s">
        <v>5</v>
      </c>
      <c r="B25" s="33">
        <v>72900</v>
      </c>
      <c r="C25" s="33" t="s">
        <v>325</v>
      </c>
      <c r="D25" s="40" t="s">
        <v>23</v>
      </c>
      <c r="E25" s="33" t="s">
        <v>17</v>
      </c>
      <c r="F25" s="33" t="s">
        <v>22</v>
      </c>
      <c r="G25" s="41"/>
      <c r="H25" s="41">
        <f>G25+'5º Medição'!H25</f>
        <v>46.53</v>
      </c>
      <c r="I25" s="42">
        <v>2.27</v>
      </c>
      <c r="J25" s="42">
        <f t="shared" si="0"/>
        <v>2.95</v>
      </c>
      <c r="K25" s="42">
        <f t="shared" si="1"/>
        <v>0</v>
      </c>
      <c r="L25" s="42">
        <f t="shared" si="2"/>
        <v>137.26350000000002</v>
      </c>
      <c r="M25" s="79">
        <f t="shared" si="3"/>
        <v>0</v>
      </c>
      <c r="N25" s="84">
        <f t="shared" si="4"/>
        <v>2.95</v>
      </c>
      <c r="O25" s="84">
        <f t="shared" si="5"/>
        <v>0</v>
      </c>
    </row>
    <row r="26" spans="1:15" s="2" customFormat="1" ht="15" customHeight="1">
      <c r="A26" s="357"/>
      <c r="B26" s="358"/>
      <c r="C26" s="358"/>
      <c r="D26" s="358"/>
      <c r="E26" s="359"/>
      <c r="F26" s="33"/>
      <c r="G26" s="41"/>
      <c r="H26" s="41">
        <f>G26+'5º Medição'!H26</f>
        <v>0</v>
      </c>
      <c r="I26" s="42"/>
      <c r="J26" s="42"/>
      <c r="K26" s="42"/>
      <c r="L26" s="42">
        <f t="shared" si="2"/>
        <v>0</v>
      </c>
      <c r="M26" s="79">
        <f t="shared" si="3"/>
        <v>0</v>
      </c>
      <c r="N26" s="84">
        <f t="shared" si="4"/>
        <v>0</v>
      </c>
      <c r="O26" s="84">
        <f t="shared" si="5"/>
        <v>0</v>
      </c>
    </row>
    <row r="27" spans="1:15" s="2" customFormat="1" ht="15">
      <c r="A27" s="34"/>
      <c r="B27" s="34"/>
      <c r="C27" s="73">
        <v>3</v>
      </c>
      <c r="D27" s="72" t="s">
        <v>24</v>
      </c>
      <c r="E27" s="34"/>
      <c r="F27" s="34"/>
      <c r="G27" s="45"/>
      <c r="H27" s="41">
        <f>G27+'5º Medição'!H27</f>
        <v>0</v>
      </c>
      <c r="I27" s="46"/>
      <c r="J27" s="46"/>
      <c r="K27" s="42"/>
      <c r="L27" s="42">
        <f t="shared" si="2"/>
        <v>0</v>
      </c>
      <c r="M27" s="79">
        <f t="shared" si="3"/>
        <v>0</v>
      </c>
      <c r="N27" s="84">
        <f t="shared" si="4"/>
        <v>0</v>
      </c>
      <c r="O27" s="84">
        <f t="shared" si="5"/>
        <v>0</v>
      </c>
    </row>
    <row r="28" spans="1:15" s="2" customFormat="1" ht="36">
      <c r="A28" s="33" t="s">
        <v>5</v>
      </c>
      <c r="B28" s="33" t="s">
        <v>25</v>
      </c>
      <c r="C28" s="33" t="s">
        <v>326</v>
      </c>
      <c r="D28" s="40" t="s">
        <v>26</v>
      </c>
      <c r="E28" s="33" t="s">
        <v>29</v>
      </c>
      <c r="F28" s="33" t="s">
        <v>30</v>
      </c>
      <c r="G28" s="83">
        <v>389.98</v>
      </c>
      <c r="H28" s="41">
        <f>G28+'5º Medição'!H28</f>
        <v>389.98</v>
      </c>
      <c r="I28" s="42">
        <v>55.36</v>
      </c>
      <c r="J28" s="42">
        <f>ROUND(I28*1.3,2)</f>
        <v>71.97</v>
      </c>
      <c r="K28" s="42">
        <f t="shared" si="1"/>
        <v>28066.8606</v>
      </c>
      <c r="L28" s="42">
        <f t="shared" si="2"/>
        <v>28066.8606</v>
      </c>
      <c r="M28" s="79">
        <f t="shared" si="3"/>
        <v>0</v>
      </c>
      <c r="N28" s="84">
        <f t="shared" si="4"/>
        <v>71.97</v>
      </c>
      <c r="O28" s="84">
        <f t="shared" si="5"/>
        <v>0</v>
      </c>
    </row>
    <row r="29" spans="1:15" s="2" customFormat="1" ht="24">
      <c r="A29" s="33" t="s">
        <v>5</v>
      </c>
      <c r="B29" s="33" t="s">
        <v>27</v>
      </c>
      <c r="C29" s="33" t="s">
        <v>327</v>
      </c>
      <c r="D29" s="40" t="s">
        <v>28</v>
      </c>
      <c r="E29" s="33" t="s">
        <v>29</v>
      </c>
      <c r="F29" s="33" t="s">
        <v>30</v>
      </c>
      <c r="G29" s="41"/>
      <c r="H29" s="41">
        <f>G29+'5º Medição'!H29</f>
        <v>0</v>
      </c>
      <c r="I29" s="42">
        <v>32.58</v>
      </c>
      <c r="J29" s="42">
        <v>42.36</v>
      </c>
      <c r="K29" s="42">
        <f t="shared" si="1"/>
        <v>0</v>
      </c>
      <c r="L29" s="42">
        <f t="shared" si="2"/>
        <v>0</v>
      </c>
      <c r="M29" s="79">
        <f t="shared" si="3"/>
        <v>389.98</v>
      </c>
      <c r="N29" s="84">
        <f t="shared" si="4"/>
        <v>42.36</v>
      </c>
      <c r="O29" s="84">
        <f t="shared" si="5"/>
        <v>16519.5528</v>
      </c>
    </row>
    <row r="30" spans="1:15" s="3" customFormat="1" ht="24">
      <c r="A30" s="33" t="s">
        <v>31</v>
      </c>
      <c r="B30" s="33">
        <v>91</v>
      </c>
      <c r="C30" s="33" t="s">
        <v>328</v>
      </c>
      <c r="D30" s="40" t="s">
        <v>32</v>
      </c>
      <c r="E30" s="33" t="s">
        <v>29</v>
      </c>
      <c r="F30" s="33" t="s">
        <v>33</v>
      </c>
      <c r="G30" s="41"/>
      <c r="H30" s="41">
        <f>G30+'5º Medição'!H30</f>
        <v>0</v>
      </c>
      <c r="I30" s="42">
        <v>113.92</v>
      </c>
      <c r="J30" s="42">
        <v>148.09</v>
      </c>
      <c r="K30" s="42">
        <f t="shared" si="1"/>
        <v>0</v>
      </c>
      <c r="L30" s="42">
        <f t="shared" si="2"/>
        <v>0</v>
      </c>
      <c r="M30" s="79">
        <f t="shared" si="3"/>
        <v>45.73</v>
      </c>
      <c r="N30" s="84">
        <f t="shared" si="4"/>
        <v>148.09</v>
      </c>
      <c r="O30" s="84">
        <f t="shared" si="5"/>
        <v>6772.155699999999</v>
      </c>
    </row>
    <row r="31" spans="1:15" s="2" customFormat="1" ht="48">
      <c r="A31" s="33" t="s">
        <v>5</v>
      </c>
      <c r="B31" s="33">
        <v>6058</v>
      </c>
      <c r="C31" s="33" t="s">
        <v>329</v>
      </c>
      <c r="D31" s="40" t="s">
        <v>223</v>
      </c>
      <c r="E31" s="33" t="s">
        <v>35</v>
      </c>
      <c r="F31" s="33" t="s">
        <v>224</v>
      </c>
      <c r="G31" s="41"/>
      <c r="H31" s="41">
        <f>G31+'5º Medição'!H31</f>
        <v>0</v>
      </c>
      <c r="I31" s="42">
        <v>17.27</v>
      </c>
      <c r="J31" s="42">
        <f>ROUND(I31*1.3,2)</f>
        <v>22.45</v>
      </c>
      <c r="K31" s="42">
        <f t="shared" si="1"/>
        <v>0</v>
      </c>
      <c r="L31" s="42">
        <f t="shared" si="2"/>
        <v>0</v>
      </c>
      <c r="M31" s="79">
        <f t="shared" si="3"/>
        <v>36.1</v>
      </c>
      <c r="N31" s="84">
        <f t="shared" si="4"/>
        <v>22.45</v>
      </c>
      <c r="O31" s="84">
        <f t="shared" si="5"/>
        <v>810.445</v>
      </c>
    </row>
    <row r="32" spans="1:15" s="2" customFormat="1" ht="15">
      <c r="A32" s="33" t="s">
        <v>5</v>
      </c>
      <c r="B32" s="33">
        <v>72105</v>
      </c>
      <c r="C32" s="33" t="s">
        <v>330</v>
      </c>
      <c r="D32" s="40" t="s">
        <v>34</v>
      </c>
      <c r="E32" s="33" t="s">
        <v>35</v>
      </c>
      <c r="F32" s="33" t="s">
        <v>36</v>
      </c>
      <c r="G32" s="41"/>
      <c r="H32" s="41">
        <f>G32+'5º Medição'!H32</f>
        <v>0</v>
      </c>
      <c r="I32" s="42">
        <v>30.13</v>
      </c>
      <c r="J32" s="42">
        <f>ROUND(I32*1.3,2)</f>
        <v>39.17</v>
      </c>
      <c r="K32" s="42">
        <f t="shared" si="1"/>
        <v>0</v>
      </c>
      <c r="L32" s="42">
        <f t="shared" si="2"/>
        <v>0</v>
      </c>
      <c r="M32" s="79">
        <f t="shared" si="3"/>
        <v>77.73</v>
      </c>
      <c r="N32" s="84">
        <f t="shared" si="4"/>
        <v>39.17</v>
      </c>
      <c r="O32" s="84">
        <f t="shared" si="5"/>
        <v>3044.6841000000004</v>
      </c>
    </row>
    <row r="33" spans="1:15" s="2" customFormat="1" ht="24">
      <c r="A33" s="33" t="s">
        <v>5</v>
      </c>
      <c r="B33" s="33">
        <v>72107</v>
      </c>
      <c r="C33" s="33" t="s">
        <v>331</v>
      </c>
      <c r="D33" s="40" t="s">
        <v>37</v>
      </c>
      <c r="E33" s="33" t="s">
        <v>35</v>
      </c>
      <c r="F33" s="33" t="s">
        <v>38</v>
      </c>
      <c r="G33" s="41"/>
      <c r="H33" s="41">
        <f>G33+'5º Medição'!H33</f>
        <v>0</v>
      </c>
      <c r="I33" s="42">
        <v>24.74</v>
      </c>
      <c r="J33" s="42">
        <v>32.17</v>
      </c>
      <c r="K33" s="42">
        <f t="shared" si="1"/>
        <v>0</v>
      </c>
      <c r="L33" s="42">
        <f t="shared" si="2"/>
        <v>0</v>
      </c>
      <c r="M33" s="79">
        <f t="shared" si="3"/>
        <v>369.91</v>
      </c>
      <c r="N33" s="84">
        <f t="shared" si="4"/>
        <v>32.17</v>
      </c>
      <c r="O33" s="84">
        <f t="shared" si="5"/>
        <v>11900.004700000001</v>
      </c>
    </row>
    <row r="34" spans="1:15" s="2" customFormat="1" ht="15">
      <c r="A34" s="356"/>
      <c r="B34" s="356"/>
      <c r="C34" s="356"/>
      <c r="D34" s="356"/>
      <c r="E34" s="356"/>
      <c r="F34" s="33"/>
      <c r="G34" s="41"/>
      <c r="H34" s="41">
        <f>G34+'5º Medição'!H34</f>
        <v>0</v>
      </c>
      <c r="I34" s="42"/>
      <c r="J34" s="42"/>
      <c r="K34" s="42"/>
      <c r="L34" s="42">
        <f t="shared" si="2"/>
        <v>0</v>
      </c>
      <c r="M34" s="79">
        <f t="shared" si="3"/>
        <v>0</v>
      </c>
      <c r="N34" s="84">
        <f t="shared" si="4"/>
        <v>0</v>
      </c>
      <c r="O34" s="84">
        <f t="shared" si="5"/>
        <v>0</v>
      </c>
    </row>
    <row r="35" spans="1:15" s="2" customFormat="1" ht="15">
      <c r="A35" s="34"/>
      <c r="B35" s="34"/>
      <c r="C35" s="43">
        <v>4</v>
      </c>
      <c r="D35" s="44" t="s">
        <v>39</v>
      </c>
      <c r="E35" s="34"/>
      <c r="F35" s="34"/>
      <c r="G35" s="45"/>
      <c r="H35" s="41">
        <f>G35+'5º Medição'!H35</f>
        <v>0</v>
      </c>
      <c r="I35" s="46"/>
      <c r="J35" s="46"/>
      <c r="K35" s="42"/>
      <c r="L35" s="42">
        <f t="shared" si="2"/>
        <v>0</v>
      </c>
      <c r="M35" s="79">
        <f t="shared" si="3"/>
        <v>0</v>
      </c>
      <c r="N35" s="84">
        <f t="shared" si="4"/>
        <v>0</v>
      </c>
      <c r="O35" s="84">
        <f t="shared" si="5"/>
        <v>0</v>
      </c>
    </row>
    <row r="36" spans="1:15" s="2" customFormat="1" ht="15">
      <c r="A36" s="33"/>
      <c r="B36" s="33"/>
      <c r="C36" s="33"/>
      <c r="D36" s="48" t="s">
        <v>40</v>
      </c>
      <c r="E36" s="33"/>
      <c r="F36" s="33"/>
      <c r="G36" s="41"/>
      <c r="H36" s="41">
        <f>G36+'5º Medição'!H36</f>
        <v>0</v>
      </c>
      <c r="I36" s="42"/>
      <c r="J36" s="42"/>
      <c r="K36" s="42"/>
      <c r="L36" s="42">
        <f t="shared" si="2"/>
        <v>0</v>
      </c>
      <c r="M36" s="79">
        <f t="shared" si="3"/>
        <v>0</v>
      </c>
      <c r="N36" s="84">
        <f t="shared" si="4"/>
        <v>0</v>
      </c>
      <c r="O36" s="84">
        <f t="shared" si="5"/>
        <v>0</v>
      </c>
    </row>
    <row r="37" spans="1:15" s="2" customFormat="1" ht="36">
      <c r="A37" s="33" t="s">
        <v>5</v>
      </c>
      <c r="B37" s="33" t="s">
        <v>41</v>
      </c>
      <c r="C37" s="33" t="s">
        <v>332</v>
      </c>
      <c r="D37" s="40" t="s">
        <v>225</v>
      </c>
      <c r="E37" s="33" t="s">
        <v>35</v>
      </c>
      <c r="F37" s="33" t="s">
        <v>226</v>
      </c>
      <c r="G37" s="41"/>
      <c r="H37" s="41">
        <f>G37+'5º Medição'!H37</f>
        <v>332</v>
      </c>
      <c r="I37" s="42">
        <v>40.89</v>
      </c>
      <c r="J37" s="42">
        <f>ROUND(I37*1.3,2)</f>
        <v>53.16</v>
      </c>
      <c r="K37" s="42">
        <f t="shared" si="1"/>
        <v>0</v>
      </c>
      <c r="L37" s="42">
        <f t="shared" si="2"/>
        <v>17649.12</v>
      </c>
      <c r="M37" s="79">
        <f t="shared" si="3"/>
        <v>0</v>
      </c>
      <c r="N37" s="84">
        <f t="shared" si="4"/>
        <v>53.16</v>
      </c>
      <c r="O37" s="84">
        <f t="shared" si="5"/>
        <v>0</v>
      </c>
    </row>
    <row r="38" spans="1:15" s="2" customFormat="1" ht="48">
      <c r="A38" s="33" t="s">
        <v>5</v>
      </c>
      <c r="B38" s="33" t="s">
        <v>42</v>
      </c>
      <c r="C38" s="33" t="s">
        <v>333</v>
      </c>
      <c r="D38" s="40" t="s">
        <v>217</v>
      </c>
      <c r="E38" s="33" t="s">
        <v>227</v>
      </c>
      <c r="F38" s="33" t="s">
        <v>228</v>
      </c>
      <c r="G38" s="41"/>
      <c r="H38" s="41">
        <f>G38+'5º Medição'!H38</f>
        <v>166</v>
      </c>
      <c r="I38" s="42">
        <v>6.84</v>
      </c>
      <c r="J38" s="42">
        <f aca="true" t="shared" si="6" ref="J38:J43">ROUND(I38*1.3,2)</f>
        <v>8.89</v>
      </c>
      <c r="K38" s="42">
        <f t="shared" si="1"/>
        <v>0</v>
      </c>
      <c r="L38" s="42">
        <f t="shared" si="2"/>
        <v>1475.74</v>
      </c>
      <c r="M38" s="79">
        <f t="shared" si="3"/>
        <v>0</v>
      </c>
      <c r="N38" s="84">
        <f t="shared" si="4"/>
        <v>8.89</v>
      </c>
      <c r="O38" s="84">
        <f t="shared" si="5"/>
        <v>0</v>
      </c>
    </row>
    <row r="39" spans="1:15" s="2" customFormat="1" ht="24">
      <c r="A39" s="33" t="s">
        <v>5</v>
      </c>
      <c r="B39" s="33" t="s">
        <v>43</v>
      </c>
      <c r="C39" s="33" t="s">
        <v>334</v>
      </c>
      <c r="D39" s="40" t="s">
        <v>44</v>
      </c>
      <c r="E39" s="33" t="s">
        <v>17</v>
      </c>
      <c r="F39" s="33" t="s">
        <v>45</v>
      </c>
      <c r="G39" s="41"/>
      <c r="H39" s="41">
        <f>G39+'5º Medição'!H39</f>
        <v>1.92</v>
      </c>
      <c r="I39" s="42">
        <v>64.92</v>
      </c>
      <c r="J39" s="42">
        <v>84.39</v>
      </c>
      <c r="K39" s="42">
        <f t="shared" si="1"/>
        <v>0</v>
      </c>
      <c r="L39" s="42">
        <f t="shared" si="2"/>
        <v>162.0288</v>
      </c>
      <c r="M39" s="79">
        <f t="shared" si="3"/>
        <v>0</v>
      </c>
      <c r="N39" s="84">
        <f t="shared" si="4"/>
        <v>84.39</v>
      </c>
      <c r="O39" s="84">
        <f t="shared" si="5"/>
        <v>0</v>
      </c>
    </row>
    <row r="40" spans="1:15" s="2" customFormat="1" ht="24">
      <c r="A40" s="33" t="s">
        <v>5</v>
      </c>
      <c r="B40" s="33" t="s">
        <v>46</v>
      </c>
      <c r="C40" s="33" t="s">
        <v>335</v>
      </c>
      <c r="D40" s="40" t="s">
        <v>47</v>
      </c>
      <c r="E40" s="33" t="s">
        <v>29</v>
      </c>
      <c r="F40" s="33"/>
      <c r="G40" s="41"/>
      <c r="H40" s="41">
        <f>G40+'5º Medição'!H40</f>
        <v>0</v>
      </c>
      <c r="I40" s="42">
        <v>18.22</v>
      </c>
      <c r="J40" s="42">
        <f t="shared" si="6"/>
        <v>23.69</v>
      </c>
      <c r="K40" s="42">
        <f t="shared" si="1"/>
        <v>0</v>
      </c>
      <c r="L40" s="42">
        <f t="shared" si="2"/>
        <v>0</v>
      </c>
      <c r="M40" s="79">
        <f t="shared" si="3"/>
        <v>0</v>
      </c>
      <c r="N40" s="84">
        <f t="shared" si="4"/>
        <v>23.69</v>
      </c>
      <c r="O40" s="84">
        <f t="shared" si="5"/>
        <v>0</v>
      </c>
    </row>
    <row r="41" spans="1:15" s="2" customFormat="1" ht="48">
      <c r="A41" s="33" t="s">
        <v>5</v>
      </c>
      <c r="B41" s="33" t="s">
        <v>42</v>
      </c>
      <c r="C41" s="33" t="s">
        <v>336</v>
      </c>
      <c r="D41" s="49" t="s">
        <v>217</v>
      </c>
      <c r="E41" s="33" t="s">
        <v>227</v>
      </c>
      <c r="F41" s="33" t="s">
        <v>229</v>
      </c>
      <c r="G41" s="41"/>
      <c r="H41" s="41">
        <f>G41+'5º Medição'!H41</f>
        <v>1225.2</v>
      </c>
      <c r="I41" s="42">
        <v>6.84</v>
      </c>
      <c r="J41" s="42">
        <f t="shared" si="6"/>
        <v>8.89</v>
      </c>
      <c r="K41" s="42">
        <f t="shared" si="1"/>
        <v>0</v>
      </c>
      <c r="L41" s="42">
        <f t="shared" si="2"/>
        <v>10892.028</v>
      </c>
      <c r="M41" s="79">
        <f t="shared" si="3"/>
        <v>0</v>
      </c>
      <c r="N41" s="84">
        <f t="shared" si="4"/>
        <v>8.89</v>
      </c>
      <c r="O41" s="84">
        <f t="shared" si="5"/>
        <v>0</v>
      </c>
    </row>
    <row r="42" spans="1:15" s="2" customFormat="1" ht="48">
      <c r="A42" s="33" t="s">
        <v>5</v>
      </c>
      <c r="B42" s="33" t="s">
        <v>48</v>
      </c>
      <c r="C42" s="33" t="s">
        <v>337</v>
      </c>
      <c r="D42" s="40" t="s">
        <v>230</v>
      </c>
      <c r="E42" s="33" t="s">
        <v>227</v>
      </c>
      <c r="F42" s="33" t="s">
        <v>231</v>
      </c>
      <c r="G42" s="41"/>
      <c r="H42" s="41">
        <f>G42+'5º Medição'!H42</f>
        <v>500.43</v>
      </c>
      <c r="I42" s="42">
        <v>6.84</v>
      </c>
      <c r="J42" s="42">
        <f t="shared" si="6"/>
        <v>8.89</v>
      </c>
      <c r="K42" s="42">
        <f t="shared" si="1"/>
        <v>0</v>
      </c>
      <c r="L42" s="42">
        <f t="shared" si="2"/>
        <v>4448.822700000001</v>
      </c>
      <c r="M42" s="79">
        <f t="shared" si="3"/>
        <v>0</v>
      </c>
      <c r="N42" s="84">
        <f t="shared" si="4"/>
        <v>8.89</v>
      </c>
      <c r="O42" s="84">
        <f t="shared" si="5"/>
        <v>0</v>
      </c>
    </row>
    <row r="43" spans="1:15" s="2" customFormat="1" ht="48">
      <c r="A43" s="33" t="s">
        <v>5</v>
      </c>
      <c r="B43" s="33" t="s">
        <v>49</v>
      </c>
      <c r="C43" s="33" t="s">
        <v>338</v>
      </c>
      <c r="D43" s="40" t="s">
        <v>232</v>
      </c>
      <c r="E43" s="33" t="s">
        <v>17</v>
      </c>
      <c r="F43" s="33" t="s">
        <v>233</v>
      </c>
      <c r="G43" s="41"/>
      <c r="H43" s="41">
        <f>G43+'5º Medição'!H43</f>
        <v>28.32</v>
      </c>
      <c r="I43" s="42">
        <v>374.83</v>
      </c>
      <c r="J43" s="42">
        <f t="shared" si="6"/>
        <v>487.28</v>
      </c>
      <c r="K43" s="42">
        <f t="shared" si="1"/>
        <v>0</v>
      </c>
      <c r="L43" s="42">
        <f t="shared" si="2"/>
        <v>13799.7696</v>
      </c>
      <c r="M43" s="79">
        <f t="shared" si="3"/>
        <v>0</v>
      </c>
      <c r="N43" s="84">
        <f t="shared" si="4"/>
        <v>487.28</v>
      </c>
      <c r="O43" s="84">
        <f t="shared" si="5"/>
        <v>0</v>
      </c>
    </row>
    <row r="44" spans="1:15" s="2" customFormat="1" ht="15" customHeight="1">
      <c r="A44" s="360"/>
      <c r="B44" s="360"/>
      <c r="C44" s="360"/>
      <c r="D44" s="360"/>
      <c r="E44" s="360"/>
      <c r="F44" s="360"/>
      <c r="G44" s="50"/>
      <c r="H44" s="41">
        <f>G44+'5º Medição'!H44</f>
        <v>0</v>
      </c>
      <c r="I44" s="42"/>
      <c r="J44" s="42"/>
      <c r="K44" s="42"/>
      <c r="L44" s="42">
        <f t="shared" si="2"/>
        <v>0</v>
      </c>
      <c r="M44" s="79">
        <f t="shared" si="3"/>
        <v>0</v>
      </c>
      <c r="N44" s="84">
        <f t="shared" si="4"/>
        <v>0</v>
      </c>
      <c r="O44" s="84">
        <f t="shared" si="5"/>
        <v>0</v>
      </c>
    </row>
    <row r="45" spans="1:15" s="2" customFormat="1" ht="15" customHeight="1">
      <c r="A45" s="357" t="s">
        <v>50</v>
      </c>
      <c r="B45" s="358"/>
      <c r="C45" s="358"/>
      <c r="D45" s="358"/>
      <c r="E45" s="358"/>
      <c r="F45" s="359"/>
      <c r="G45" s="51"/>
      <c r="H45" s="41">
        <f>G45+'5º Medição'!H45</f>
        <v>0</v>
      </c>
      <c r="I45" s="42"/>
      <c r="J45" s="42"/>
      <c r="K45" s="42"/>
      <c r="L45" s="42">
        <f t="shared" si="2"/>
        <v>0</v>
      </c>
      <c r="M45" s="79">
        <f t="shared" si="3"/>
        <v>0</v>
      </c>
      <c r="N45" s="84">
        <f t="shared" si="4"/>
        <v>0</v>
      </c>
      <c r="O45" s="84">
        <f t="shared" si="5"/>
        <v>0</v>
      </c>
    </row>
    <row r="46" spans="1:15" s="2" customFormat="1" ht="84">
      <c r="A46" s="33" t="s">
        <v>5</v>
      </c>
      <c r="B46" s="33">
        <v>23737</v>
      </c>
      <c r="C46" s="33" t="s">
        <v>339</v>
      </c>
      <c r="D46" s="40" t="s">
        <v>234</v>
      </c>
      <c r="E46" s="33" t="s">
        <v>29</v>
      </c>
      <c r="F46" s="33" t="s">
        <v>235</v>
      </c>
      <c r="G46" s="41"/>
      <c r="H46" s="41">
        <f>G46+'5º Medição'!H46</f>
        <v>435.8</v>
      </c>
      <c r="I46" s="42">
        <v>30.62</v>
      </c>
      <c r="J46" s="42">
        <f aca="true" t="shared" si="7" ref="J46:J51">ROUND(I46*1.3,2)</f>
        <v>39.81</v>
      </c>
      <c r="K46" s="42">
        <f t="shared" si="1"/>
        <v>0</v>
      </c>
      <c r="L46" s="42">
        <f t="shared" si="2"/>
        <v>17349.198</v>
      </c>
      <c r="M46" s="79">
        <f t="shared" si="3"/>
        <v>0</v>
      </c>
      <c r="N46" s="84">
        <f t="shared" si="4"/>
        <v>39.81</v>
      </c>
      <c r="O46" s="84">
        <f t="shared" si="5"/>
        <v>0</v>
      </c>
    </row>
    <row r="47" spans="1:15" s="2" customFormat="1" ht="48">
      <c r="A47" s="33" t="s">
        <v>5</v>
      </c>
      <c r="B47" s="33" t="s">
        <v>42</v>
      </c>
      <c r="C47" s="33" t="s">
        <v>340</v>
      </c>
      <c r="D47" s="40" t="s">
        <v>217</v>
      </c>
      <c r="E47" s="33" t="s">
        <v>227</v>
      </c>
      <c r="F47" s="33" t="s">
        <v>236</v>
      </c>
      <c r="G47" s="83">
        <v>1195.2</v>
      </c>
      <c r="H47" s="41">
        <f>G47+'5º Medição'!H47</f>
        <v>2045.65</v>
      </c>
      <c r="I47" s="42">
        <v>6.84</v>
      </c>
      <c r="J47" s="42">
        <f t="shared" si="7"/>
        <v>8.89</v>
      </c>
      <c r="K47" s="42">
        <f t="shared" si="1"/>
        <v>10625.328000000001</v>
      </c>
      <c r="L47" s="42">
        <f t="shared" si="2"/>
        <v>18185.828500000003</v>
      </c>
      <c r="M47" s="79">
        <f t="shared" si="3"/>
        <v>0</v>
      </c>
      <c r="N47" s="84">
        <f t="shared" si="4"/>
        <v>8.89</v>
      </c>
      <c r="O47" s="84">
        <f t="shared" si="5"/>
        <v>0</v>
      </c>
    </row>
    <row r="48" spans="1:15" s="2" customFormat="1" ht="48">
      <c r="A48" s="33" t="s">
        <v>5</v>
      </c>
      <c r="B48" s="33" t="s">
        <v>48</v>
      </c>
      <c r="C48" s="33" t="s">
        <v>341</v>
      </c>
      <c r="D48" s="40" t="s">
        <v>230</v>
      </c>
      <c r="E48" s="33" t="s">
        <v>227</v>
      </c>
      <c r="F48" s="33" t="s">
        <v>237</v>
      </c>
      <c r="G48" s="83">
        <v>835.55</v>
      </c>
      <c r="H48" s="41">
        <f>G48+'5º Medição'!H48</f>
        <v>835.55</v>
      </c>
      <c r="I48" s="42">
        <v>6.84</v>
      </c>
      <c r="J48" s="42">
        <f t="shared" si="7"/>
        <v>8.89</v>
      </c>
      <c r="K48" s="42">
        <f t="shared" si="1"/>
        <v>7428.0395</v>
      </c>
      <c r="L48" s="42">
        <f t="shared" si="2"/>
        <v>7428.0395</v>
      </c>
      <c r="M48" s="79">
        <f t="shared" si="3"/>
        <v>0</v>
      </c>
      <c r="N48" s="84">
        <f t="shared" si="4"/>
        <v>8.89</v>
      </c>
      <c r="O48" s="84">
        <f t="shared" si="5"/>
        <v>0</v>
      </c>
    </row>
    <row r="49" spans="1:15" s="2" customFormat="1" ht="48">
      <c r="A49" s="33" t="s">
        <v>5</v>
      </c>
      <c r="B49" s="33" t="s">
        <v>49</v>
      </c>
      <c r="C49" s="33" t="s">
        <v>342</v>
      </c>
      <c r="D49" s="40" t="s">
        <v>232</v>
      </c>
      <c r="E49" s="33" t="s">
        <v>17</v>
      </c>
      <c r="F49" s="33" t="s">
        <v>238</v>
      </c>
      <c r="G49" s="83">
        <v>25.33</v>
      </c>
      <c r="H49" s="41">
        <f>G49+'5º Medição'!H49</f>
        <v>25.33</v>
      </c>
      <c r="I49" s="42">
        <v>374.83</v>
      </c>
      <c r="J49" s="42">
        <f t="shared" si="7"/>
        <v>487.28</v>
      </c>
      <c r="K49" s="42">
        <f t="shared" si="1"/>
        <v>12342.802399999999</v>
      </c>
      <c r="L49" s="42">
        <f t="shared" si="2"/>
        <v>12342.802399999999</v>
      </c>
      <c r="M49" s="79">
        <f t="shared" si="3"/>
        <v>0</v>
      </c>
      <c r="N49" s="84">
        <f t="shared" si="4"/>
        <v>487.28</v>
      </c>
      <c r="O49" s="84">
        <f t="shared" si="5"/>
        <v>0</v>
      </c>
    </row>
    <row r="50" spans="1:15" s="4" customFormat="1" ht="48">
      <c r="A50" s="33" t="s">
        <v>460</v>
      </c>
      <c r="B50" s="33" t="s">
        <v>459</v>
      </c>
      <c r="C50" s="33" t="s">
        <v>343</v>
      </c>
      <c r="D50" s="40" t="s">
        <v>548</v>
      </c>
      <c r="E50" s="33" t="s">
        <v>29</v>
      </c>
      <c r="F50" s="33" t="s">
        <v>240</v>
      </c>
      <c r="G50" s="41"/>
      <c r="H50" s="41">
        <f>G50+'5º Medição'!H50</f>
        <v>410.46</v>
      </c>
      <c r="I50" s="42">
        <v>49.63</v>
      </c>
      <c r="J50" s="42">
        <f t="shared" si="7"/>
        <v>64.52</v>
      </c>
      <c r="K50" s="42">
        <f t="shared" si="1"/>
        <v>0</v>
      </c>
      <c r="L50" s="42">
        <f t="shared" si="2"/>
        <v>26482.879199999996</v>
      </c>
      <c r="M50" s="79">
        <f t="shared" si="3"/>
        <v>0</v>
      </c>
      <c r="N50" s="84">
        <f t="shared" si="4"/>
        <v>64.52</v>
      </c>
      <c r="O50" s="84">
        <f t="shared" si="5"/>
        <v>0</v>
      </c>
    </row>
    <row r="51" spans="1:15" s="2" customFormat="1" ht="60">
      <c r="A51" s="35" t="s">
        <v>5</v>
      </c>
      <c r="B51" s="35" t="s">
        <v>51</v>
      </c>
      <c r="C51" s="33" t="s">
        <v>344</v>
      </c>
      <c r="D51" s="40" t="s">
        <v>241</v>
      </c>
      <c r="E51" s="33" t="s">
        <v>35</v>
      </c>
      <c r="F51" s="33" t="s">
        <v>242</v>
      </c>
      <c r="G51" s="41"/>
      <c r="H51" s="41">
        <f>G51+'5º Medição'!H51</f>
        <v>193.8</v>
      </c>
      <c r="I51" s="42">
        <v>14.23</v>
      </c>
      <c r="J51" s="42">
        <f t="shared" si="7"/>
        <v>18.5</v>
      </c>
      <c r="K51" s="42">
        <f t="shared" si="1"/>
        <v>0</v>
      </c>
      <c r="L51" s="42">
        <f t="shared" si="2"/>
        <v>3585.3</v>
      </c>
      <c r="M51" s="80">
        <f t="shared" si="3"/>
        <v>0</v>
      </c>
      <c r="N51" s="84">
        <f t="shared" si="4"/>
        <v>18.5</v>
      </c>
      <c r="O51" s="84">
        <f t="shared" si="5"/>
        <v>0</v>
      </c>
    </row>
    <row r="52" spans="1:15" s="2" customFormat="1" ht="15">
      <c r="A52" s="35"/>
      <c r="B52" s="35"/>
      <c r="C52" s="33"/>
      <c r="D52" s="40" t="s">
        <v>489</v>
      </c>
      <c r="E52" s="33"/>
      <c r="F52" s="33"/>
      <c r="G52" s="41"/>
      <c r="H52" s="41">
        <f>G52+'5º Medição'!H52</f>
        <v>0</v>
      </c>
      <c r="I52" s="42"/>
      <c r="J52" s="42"/>
      <c r="K52" s="42"/>
      <c r="L52" s="42">
        <f t="shared" si="2"/>
        <v>0</v>
      </c>
      <c r="M52" s="79">
        <f t="shared" si="3"/>
        <v>0</v>
      </c>
      <c r="N52" s="84">
        <f t="shared" si="4"/>
        <v>0</v>
      </c>
      <c r="O52" s="84">
        <f t="shared" si="5"/>
        <v>0</v>
      </c>
    </row>
    <row r="53" spans="1:15" s="2" customFormat="1" ht="15">
      <c r="A53" s="365"/>
      <c r="B53" s="366"/>
      <c r="C53" s="366"/>
      <c r="D53" s="366"/>
      <c r="E53" s="366"/>
      <c r="F53" s="366"/>
      <c r="G53" s="52"/>
      <c r="H53" s="41">
        <f>G53+'5º Medição'!H53</f>
        <v>0</v>
      </c>
      <c r="I53" s="42"/>
      <c r="J53" s="42"/>
      <c r="K53" s="42"/>
      <c r="L53" s="42">
        <f t="shared" si="2"/>
        <v>0</v>
      </c>
      <c r="M53" s="79">
        <f t="shared" si="3"/>
        <v>0</v>
      </c>
      <c r="N53" s="84">
        <f t="shared" si="4"/>
        <v>0</v>
      </c>
      <c r="O53" s="84">
        <f t="shared" si="5"/>
        <v>0</v>
      </c>
    </row>
    <row r="54" spans="1:15" s="2" customFormat="1" ht="15">
      <c r="A54" s="36"/>
      <c r="B54" s="36"/>
      <c r="C54" s="53">
        <v>5</v>
      </c>
      <c r="D54" s="44" t="s">
        <v>52</v>
      </c>
      <c r="E54" s="34"/>
      <c r="F54" s="34"/>
      <c r="G54" s="45"/>
      <c r="H54" s="41">
        <f>G54+'5º Medição'!H54</f>
        <v>0</v>
      </c>
      <c r="I54" s="46"/>
      <c r="J54" s="46"/>
      <c r="K54" s="42"/>
      <c r="L54" s="42">
        <f t="shared" si="2"/>
        <v>0</v>
      </c>
      <c r="M54" s="79">
        <f t="shared" si="3"/>
        <v>0</v>
      </c>
      <c r="N54" s="84">
        <f t="shared" si="4"/>
        <v>0</v>
      </c>
      <c r="O54" s="84">
        <f t="shared" si="5"/>
        <v>0</v>
      </c>
    </row>
    <row r="55" spans="1:15" s="2" customFormat="1" ht="60">
      <c r="A55" s="35" t="s">
        <v>5</v>
      </c>
      <c r="B55" s="35" t="s">
        <v>53</v>
      </c>
      <c r="C55" s="35" t="s">
        <v>345</v>
      </c>
      <c r="D55" s="40" t="s">
        <v>243</v>
      </c>
      <c r="E55" s="33" t="s">
        <v>29</v>
      </c>
      <c r="F55" s="33" t="s">
        <v>244</v>
      </c>
      <c r="G55" s="41"/>
      <c r="H55" s="41">
        <f>G55+'5º Medição'!H55</f>
        <v>1038.99</v>
      </c>
      <c r="I55" s="42">
        <v>27.85</v>
      </c>
      <c r="J55" s="42">
        <f>ROUND(I55*1.3,2)</f>
        <v>36.21</v>
      </c>
      <c r="K55" s="42">
        <f t="shared" si="1"/>
        <v>0</v>
      </c>
      <c r="L55" s="42">
        <f t="shared" si="2"/>
        <v>37621.827900000004</v>
      </c>
      <c r="M55" s="79">
        <f t="shared" si="3"/>
        <v>0</v>
      </c>
      <c r="N55" s="84">
        <f t="shared" si="4"/>
        <v>36.21</v>
      </c>
      <c r="O55" s="84">
        <f t="shared" si="5"/>
        <v>0</v>
      </c>
    </row>
    <row r="56" spans="1:15" s="2" customFormat="1" ht="15">
      <c r="A56" s="360" t="s">
        <v>54</v>
      </c>
      <c r="B56" s="360"/>
      <c r="C56" s="360"/>
      <c r="D56" s="360"/>
      <c r="E56" s="360"/>
      <c r="F56" s="360"/>
      <c r="G56" s="54"/>
      <c r="H56" s="41">
        <f>G56+'5º Medição'!H56</f>
        <v>0</v>
      </c>
      <c r="I56" s="42"/>
      <c r="J56" s="42"/>
      <c r="K56" s="42"/>
      <c r="L56" s="42">
        <f t="shared" si="2"/>
        <v>0</v>
      </c>
      <c r="M56" s="79">
        <f t="shared" si="3"/>
        <v>0</v>
      </c>
      <c r="N56" s="84">
        <f t="shared" si="4"/>
        <v>0</v>
      </c>
      <c r="O56" s="84">
        <f t="shared" si="5"/>
        <v>0</v>
      </c>
    </row>
    <row r="57" spans="1:15" s="2" customFormat="1" ht="15">
      <c r="A57" s="367"/>
      <c r="B57" s="367"/>
      <c r="C57" s="367"/>
      <c r="D57" s="367"/>
      <c r="E57" s="367"/>
      <c r="F57" s="367"/>
      <c r="G57" s="55"/>
      <c r="H57" s="41">
        <f>G57+'5º Medição'!H57</f>
        <v>0</v>
      </c>
      <c r="I57" s="42"/>
      <c r="J57" s="42"/>
      <c r="K57" s="42"/>
      <c r="L57" s="42">
        <f t="shared" si="2"/>
        <v>0</v>
      </c>
      <c r="M57" s="79">
        <f t="shared" si="3"/>
        <v>0</v>
      </c>
      <c r="N57" s="84">
        <f t="shared" si="4"/>
        <v>0</v>
      </c>
      <c r="O57" s="84">
        <f t="shared" si="5"/>
        <v>0</v>
      </c>
    </row>
    <row r="58" spans="1:15" s="2" customFormat="1" ht="15">
      <c r="A58" s="56"/>
      <c r="B58" s="36"/>
      <c r="C58" s="53">
        <v>6</v>
      </c>
      <c r="D58" s="44" t="s">
        <v>55</v>
      </c>
      <c r="E58" s="34"/>
      <c r="F58" s="34"/>
      <c r="G58" s="45"/>
      <c r="H58" s="41">
        <f>G58+'5º Medição'!H58</f>
        <v>0</v>
      </c>
      <c r="I58" s="46"/>
      <c r="J58" s="46"/>
      <c r="K58" s="42"/>
      <c r="L58" s="42">
        <f t="shared" si="2"/>
        <v>0</v>
      </c>
      <c r="M58" s="79">
        <f t="shared" si="3"/>
        <v>0</v>
      </c>
      <c r="N58" s="84">
        <f t="shared" si="4"/>
        <v>0</v>
      </c>
      <c r="O58" s="84">
        <f t="shared" si="5"/>
        <v>0</v>
      </c>
    </row>
    <row r="59" spans="1:15" s="2" customFormat="1" ht="24">
      <c r="A59" s="35" t="s">
        <v>5</v>
      </c>
      <c r="B59" s="35" t="s">
        <v>56</v>
      </c>
      <c r="C59" s="35" t="s">
        <v>346</v>
      </c>
      <c r="D59" s="40" t="s">
        <v>57</v>
      </c>
      <c r="E59" s="33" t="s">
        <v>29</v>
      </c>
      <c r="F59" s="33"/>
      <c r="G59" s="41"/>
      <c r="H59" s="41">
        <f>G59+'5º Medição'!H59</f>
        <v>0</v>
      </c>
      <c r="I59" s="42">
        <v>5.15</v>
      </c>
      <c r="J59" s="42">
        <f>ROUND(I59*1.3,2)</f>
        <v>6.7</v>
      </c>
      <c r="K59" s="42">
        <f t="shared" si="1"/>
        <v>0</v>
      </c>
      <c r="L59" s="42">
        <f t="shared" si="2"/>
        <v>0</v>
      </c>
      <c r="M59" s="79">
        <f t="shared" si="3"/>
        <v>0</v>
      </c>
      <c r="N59" s="84">
        <f t="shared" si="4"/>
        <v>6.7</v>
      </c>
      <c r="O59" s="84">
        <f t="shared" si="5"/>
        <v>0</v>
      </c>
    </row>
    <row r="60" spans="1:15" s="2" customFormat="1" ht="24">
      <c r="A60" s="35" t="s">
        <v>5</v>
      </c>
      <c r="B60" s="35">
        <v>24758</v>
      </c>
      <c r="C60" s="35" t="s">
        <v>347</v>
      </c>
      <c r="D60" s="40" t="s">
        <v>58</v>
      </c>
      <c r="E60" s="33" t="s">
        <v>29</v>
      </c>
      <c r="F60" s="33"/>
      <c r="G60" s="41"/>
      <c r="H60" s="41">
        <f>G60+'5º Medição'!H60</f>
        <v>0</v>
      </c>
      <c r="I60" s="42">
        <v>46.69</v>
      </c>
      <c r="J60" s="42"/>
      <c r="K60" s="42">
        <f t="shared" si="1"/>
        <v>0</v>
      </c>
      <c r="L60" s="42">
        <f t="shared" si="2"/>
        <v>0</v>
      </c>
      <c r="M60" s="79">
        <f t="shared" si="3"/>
        <v>0</v>
      </c>
      <c r="N60" s="84">
        <f t="shared" si="4"/>
        <v>0</v>
      </c>
      <c r="O60" s="84">
        <f t="shared" si="5"/>
        <v>0</v>
      </c>
    </row>
    <row r="61" spans="1:15" s="2" customFormat="1" ht="48">
      <c r="A61" s="35" t="s">
        <v>5</v>
      </c>
      <c r="B61" s="35">
        <v>23711</v>
      </c>
      <c r="C61" s="35" t="s">
        <v>348</v>
      </c>
      <c r="D61" s="40" t="s">
        <v>245</v>
      </c>
      <c r="E61" s="33" t="s">
        <v>29</v>
      </c>
      <c r="F61" s="33"/>
      <c r="G61" s="41"/>
      <c r="H61" s="41">
        <f>G61+'5º Medição'!H61</f>
        <v>0</v>
      </c>
      <c r="I61" s="42">
        <v>23.62</v>
      </c>
      <c r="J61" s="42"/>
      <c r="K61" s="42">
        <f t="shared" si="1"/>
        <v>0</v>
      </c>
      <c r="L61" s="42">
        <f t="shared" si="2"/>
        <v>0</v>
      </c>
      <c r="M61" s="79">
        <f t="shared" si="3"/>
        <v>0</v>
      </c>
      <c r="N61" s="84">
        <f t="shared" si="4"/>
        <v>0</v>
      </c>
      <c r="O61" s="84">
        <f t="shared" si="5"/>
        <v>0</v>
      </c>
    </row>
    <row r="62" spans="1:15" s="2" customFormat="1" ht="15">
      <c r="A62" s="367"/>
      <c r="B62" s="367"/>
      <c r="C62" s="367"/>
      <c r="D62" s="367"/>
      <c r="E62" s="367"/>
      <c r="F62" s="367"/>
      <c r="G62" s="55"/>
      <c r="H62" s="41">
        <f>G62+'5º Medição'!H62</f>
        <v>0</v>
      </c>
      <c r="I62" s="42"/>
      <c r="J62" s="42"/>
      <c r="K62" s="42"/>
      <c r="L62" s="42">
        <f t="shared" si="2"/>
        <v>0</v>
      </c>
      <c r="M62" s="79">
        <f t="shared" si="3"/>
        <v>0</v>
      </c>
      <c r="N62" s="84">
        <f t="shared" si="4"/>
        <v>0</v>
      </c>
      <c r="O62" s="84">
        <f t="shared" si="5"/>
        <v>0</v>
      </c>
    </row>
    <row r="63" spans="1:15" s="2" customFormat="1" ht="24">
      <c r="A63" s="56"/>
      <c r="B63" s="36"/>
      <c r="C63" s="53">
        <v>7</v>
      </c>
      <c r="D63" s="44" t="s">
        <v>59</v>
      </c>
      <c r="E63" s="34"/>
      <c r="F63" s="34"/>
      <c r="G63" s="45"/>
      <c r="H63" s="41">
        <f>G63+'5º Medição'!H63</f>
        <v>0</v>
      </c>
      <c r="I63" s="46"/>
      <c r="J63" s="46"/>
      <c r="K63" s="42"/>
      <c r="L63" s="42">
        <f t="shared" si="2"/>
        <v>0</v>
      </c>
      <c r="M63" s="79">
        <f t="shared" si="3"/>
        <v>0</v>
      </c>
      <c r="N63" s="84">
        <f t="shared" si="4"/>
        <v>0</v>
      </c>
      <c r="O63" s="84">
        <f t="shared" si="5"/>
        <v>0</v>
      </c>
    </row>
    <row r="64" spans="1:15" s="2" customFormat="1" ht="15">
      <c r="A64" s="35"/>
      <c r="B64" s="35"/>
      <c r="C64" s="35"/>
      <c r="D64" s="48" t="s">
        <v>60</v>
      </c>
      <c r="E64" s="33"/>
      <c r="F64" s="33"/>
      <c r="G64" s="41"/>
      <c r="H64" s="41">
        <f>G64+'5º Medição'!H64</f>
        <v>0</v>
      </c>
      <c r="I64" s="42"/>
      <c r="J64" s="42"/>
      <c r="K64" s="42"/>
      <c r="L64" s="42">
        <f t="shared" si="2"/>
        <v>0</v>
      </c>
      <c r="M64" s="79">
        <f t="shared" si="3"/>
        <v>0</v>
      </c>
      <c r="N64" s="84">
        <f t="shared" si="4"/>
        <v>0</v>
      </c>
      <c r="O64" s="84">
        <f t="shared" si="5"/>
        <v>0</v>
      </c>
    </row>
    <row r="65" spans="1:15" s="2" customFormat="1" ht="48">
      <c r="A65" s="35" t="s">
        <v>5</v>
      </c>
      <c r="B65" s="35" t="s">
        <v>61</v>
      </c>
      <c r="C65" s="35" t="s">
        <v>349</v>
      </c>
      <c r="D65" s="40" t="s">
        <v>246</v>
      </c>
      <c r="E65" s="33" t="s">
        <v>29</v>
      </c>
      <c r="F65" s="33" t="s">
        <v>247</v>
      </c>
      <c r="G65" s="41"/>
      <c r="H65" s="41">
        <f>G65+'5º Medição'!H65</f>
        <v>324.29</v>
      </c>
      <c r="I65" s="42">
        <v>23.12</v>
      </c>
      <c r="J65" s="42">
        <f>ROUND(I65*1.3,2)</f>
        <v>30.06</v>
      </c>
      <c r="K65" s="42">
        <f t="shared" si="1"/>
        <v>0</v>
      </c>
      <c r="L65" s="42">
        <f t="shared" si="2"/>
        <v>9748.1574</v>
      </c>
      <c r="M65" s="80">
        <f t="shared" si="3"/>
        <v>0</v>
      </c>
      <c r="N65" s="84">
        <f t="shared" si="4"/>
        <v>30.06</v>
      </c>
      <c r="O65" s="84">
        <f t="shared" si="5"/>
        <v>0</v>
      </c>
    </row>
    <row r="66" spans="1:15" s="2" customFormat="1" ht="60.75" customHeight="1">
      <c r="A66" s="35" t="s">
        <v>5</v>
      </c>
      <c r="B66" s="35" t="s">
        <v>62</v>
      </c>
      <c r="C66" s="35" t="s">
        <v>350</v>
      </c>
      <c r="D66" s="40" t="s">
        <v>248</v>
      </c>
      <c r="E66" s="33" t="s">
        <v>29</v>
      </c>
      <c r="F66" s="33" t="s">
        <v>509</v>
      </c>
      <c r="G66" s="41"/>
      <c r="H66" s="41">
        <f>G66+'5º Medição'!H66</f>
        <v>0</v>
      </c>
      <c r="I66" s="42">
        <v>14.82</v>
      </c>
      <c r="J66" s="42">
        <v>19.26</v>
      </c>
      <c r="K66" s="42">
        <f t="shared" si="1"/>
        <v>0</v>
      </c>
      <c r="L66" s="42">
        <f t="shared" si="2"/>
        <v>0</v>
      </c>
      <c r="M66" s="79">
        <f t="shared" si="3"/>
        <v>324.3</v>
      </c>
      <c r="N66" s="84">
        <f t="shared" si="4"/>
        <v>19.26</v>
      </c>
      <c r="O66" s="84">
        <f t="shared" si="5"/>
        <v>6246.018000000001</v>
      </c>
    </row>
    <row r="67" spans="1:15" s="3" customFormat="1" ht="48">
      <c r="A67" s="35" t="s">
        <v>31</v>
      </c>
      <c r="B67" s="35">
        <v>102</v>
      </c>
      <c r="C67" s="35" t="s">
        <v>351</v>
      </c>
      <c r="D67" s="40" t="s">
        <v>249</v>
      </c>
      <c r="E67" s="33" t="s">
        <v>29</v>
      </c>
      <c r="F67" s="33" t="s">
        <v>250</v>
      </c>
      <c r="G67" s="41"/>
      <c r="H67" s="41">
        <f>G67+'5º Medição'!H67</f>
        <v>0</v>
      </c>
      <c r="I67" s="42">
        <v>50.22</v>
      </c>
      <c r="J67" s="42">
        <v>65.28</v>
      </c>
      <c r="K67" s="42">
        <f t="shared" si="1"/>
        <v>0</v>
      </c>
      <c r="L67" s="42">
        <f t="shared" si="2"/>
        <v>0</v>
      </c>
      <c r="M67" s="79">
        <f t="shared" si="3"/>
        <v>67.94</v>
      </c>
      <c r="N67" s="84">
        <f t="shared" si="4"/>
        <v>65.28</v>
      </c>
      <c r="O67" s="84">
        <f t="shared" si="5"/>
        <v>4435.1232</v>
      </c>
    </row>
    <row r="68" spans="1:15" s="2" customFormat="1" ht="48">
      <c r="A68" s="35" t="s">
        <v>5</v>
      </c>
      <c r="B68" s="35" t="s">
        <v>63</v>
      </c>
      <c r="C68" s="35" t="s">
        <v>352</v>
      </c>
      <c r="D68" s="40" t="s">
        <v>251</v>
      </c>
      <c r="E68" s="33" t="s">
        <v>29</v>
      </c>
      <c r="F68" s="33" t="s">
        <v>252</v>
      </c>
      <c r="G68" s="41"/>
      <c r="H68" s="41">
        <f>G68+'5º Medição'!H68</f>
        <v>0</v>
      </c>
      <c r="I68" s="42">
        <v>14.69</v>
      </c>
      <c r="J68" s="42">
        <f aca="true" t="shared" si="8" ref="J68:J87">ROUND(I68*1.3,2)</f>
        <v>19.1</v>
      </c>
      <c r="K68" s="42">
        <f t="shared" si="1"/>
        <v>0</v>
      </c>
      <c r="L68" s="42">
        <f t="shared" si="2"/>
        <v>0</v>
      </c>
      <c r="M68" s="79">
        <f t="shared" si="3"/>
        <v>13.88</v>
      </c>
      <c r="N68" s="84">
        <f t="shared" si="4"/>
        <v>19.1</v>
      </c>
      <c r="O68" s="84">
        <f t="shared" si="5"/>
        <v>265.10800000000006</v>
      </c>
    </row>
    <row r="69" spans="1:15" s="4" customFormat="1" ht="72">
      <c r="A69" s="33" t="s">
        <v>460</v>
      </c>
      <c r="B69" s="33" t="s">
        <v>462</v>
      </c>
      <c r="C69" s="35" t="s">
        <v>353</v>
      </c>
      <c r="D69" s="40" t="s">
        <v>461</v>
      </c>
      <c r="E69" s="33" t="s">
        <v>29</v>
      </c>
      <c r="F69" s="33" t="s">
        <v>247</v>
      </c>
      <c r="G69" s="41"/>
      <c r="H69" s="41">
        <f>G69+'5º Medição'!H69</f>
        <v>0</v>
      </c>
      <c r="I69" s="42">
        <v>49.98</v>
      </c>
      <c r="J69" s="42">
        <f t="shared" si="8"/>
        <v>64.97</v>
      </c>
      <c r="K69" s="42">
        <f t="shared" si="1"/>
        <v>0</v>
      </c>
      <c r="L69" s="42">
        <f t="shared" si="2"/>
        <v>0</v>
      </c>
      <c r="M69" s="79">
        <f t="shared" si="3"/>
        <v>324.29</v>
      </c>
      <c r="N69" s="84">
        <f t="shared" si="4"/>
        <v>64.97</v>
      </c>
      <c r="O69" s="84">
        <f t="shared" si="5"/>
        <v>21069.121300000003</v>
      </c>
    </row>
    <row r="70" spans="1:15" s="4" customFormat="1" ht="36">
      <c r="A70" s="33" t="s">
        <v>460</v>
      </c>
      <c r="B70" s="33" t="s">
        <v>463</v>
      </c>
      <c r="C70" s="35" t="s">
        <v>354</v>
      </c>
      <c r="D70" s="40" t="s">
        <v>257</v>
      </c>
      <c r="E70" s="33" t="s">
        <v>35</v>
      </c>
      <c r="F70" s="33" t="s">
        <v>258</v>
      </c>
      <c r="G70" s="41"/>
      <c r="H70" s="41">
        <f>G70+'5º Medição'!H70</f>
        <v>0</v>
      </c>
      <c r="I70" s="42">
        <v>6.27</v>
      </c>
      <c r="J70" s="42">
        <f t="shared" si="8"/>
        <v>8.15</v>
      </c>
      <c r="K70" s="42">
        <f t="shared" si="1"/>
        <v>0</v>
      </c>
      <c r="L70" s="42">
        <f t="shared" si="2"/>
        <v>0</v>
      </c>
      <c r="M70" s="79">
        <f t="shared" si="3"/>
        <v>263.45</v>
      </c>
      <c r="N70" s="84">
        <f t="shared" si="4"/>
        <v>8.15</v>
      </c>
      <c r="O70" s="84">
        <f t="shared" si="5"/>
        <v>2147.1175</v>
      </c>
    </row>
    <row r="71" spans="1:15" s="4" customFormat="1" ht="29.25" customHeight="1">
      <c r="A71" s="33" t="s">
        <v>460</v>
      </c>
      <c r="B71" s="33" t="s">
        <v>464</v>
      </c>
      <c r="C71" s="35" t="s">
        <v>355</v>
      </c>
      <c r="D71" s="40" t="s">
        <v>64</v>
      </c>
      <c r="E71" s="33" t="s">
        <v>35</v>
      </c>
      <c r="F71" s="33" t="s">
        <v>65</v>
      </c>
      <c r="G71" s="41"/>
      <c r="H71" s="41">
        <f>G71+'5º Medição'!H71</f>
        <v>0</v>
      </c>
      <c r="I71" s="42">
        <v>31.48</v>
      </c>
      <c r="J71" s="42">
        <v>40.93</v>
      </c>
      <c r="K71" s="42">
        <f t="shared" si="1"/>
        <v>0</v>
      </c>
      <c r="L71" s="42">
        <f t="shared" si="2"/>
        <v>0</v>
      </c>
      <c r="M71" s="79">
        <f t="shared" si="3"/>
        <v>33.85</v>
      </c>
      <c r="N71" s="84">
        <f t="shared" si="4"/>
        <v>40.93</v>
      </c>
      <c r="O71" s="84">
        <f t="shared" si="5"/>
        <v>1385.4805000000001</v>
      </c>
    </row>
    <row r="72" spans="1:15" s="2" customFormat="1" ht="15">
      <c r="A72" s="33"/>
      <c r="B72" s="33"/>
      <c r="C72" s="33"/>
      <c r="D72" s="48" t="s">
        <v>66</v>
      </c>
      <c r="E72" s="33"/>
      <c r="F72" s="33"/>
      <c r="G72" s="41"/>
      <c r="H72" s="41">
        <f>G72+'5º Medição'!H72</f>
        <v>0</v>
      </c>
      <c r="I72" s="42"/>
      <c r="J72" s="42"/>
      <c r="K72" s="42"/>
      <c r="L72" s="42">
        <f t="shared" si="2"/>
        <v>0</v>
      </c>
      <c r="M72" s="79">
        <f t="shared" si="3"/>
        <v>0</v>
      </c>
      <c r="N72" s="84">
        <f t="shared" si="4"/>
        <v>0</v>
      </c>
      <c r="O72" s="84">
        <f t="shared" si="5"/>
        <v>0</v>
      </c>
    </row>
    <row r="73" spans="1:15" s="2" customFormat="1" ht="48">
      <c r="A73" s="33" t="s">
        <v>5</v>
      </c>
      <c r="B73" s="33">
        <v>5975</v>
      </c>
      <c r="C73" s="33" t="s">
        <v>356</v>
      </c>
      <c r="D73" s="40" t="s">
        <v>259</v>
      </c>
      <c r="E73" s="33" t="s">
        <v>29</v>
      </c>
      <c r="F73" s="33" t="s">
        <v>260</v>
      </c>
      <c r="G73" s="41"/>
      <c r="H73" s="41">
        <f>G73+'5º Medição'!H73</f>
        <v>968.19</v>
      </c>
      <c r="I73" s="42">
        <v>3.25</v>
      </c>
      <c r="J73" s="42">
        <v>4.22</v>
      </c>
      <c r="K73" s="42">
        <f t="shared" si="1"/>
        <v>0</v>
      </c>
      <c r="L73" s="42">
        <f t="shared" si="2"/>
        <v>4085.7617999999998</v>
      </c>
      <c r="M73" s="80">
        <f t="shared" si="3"/>
        <v>0</v>
      </c>
      <c r="N73" s="84">
        <f t="shared" si="4"/>
        <v>4.22</v>
      </c>
      <c r="O73" s="84">
        <f t="shared" si="5"/>
        <v>0</v>
      </c>
    </row>
    <row r="74" spans="1:15" s="2" customFormat="1" ht="48">
      <c r="A74" s="33" t="s">
        <v>5</v>
      </c>
      <c r="B74" s="33">
        <v>5974</v>
      </c>
      <c r="C74" s="33" t="s">
        <v>357</v>
      </c>
      <c r="D74" s="40" t="s">
        <v>261</v>
      </c>
      <c r="E74" s="33" t="s">
        <v>29</v>
      </c>
      <c r="F74" s="33" t="s">
        <v>262</v>
      </c>
      <c r="G74" s="41"/>
      <c r="H74" s="41">
        <f>G74+'5º Medição'!H74</f>
        <v>1150.73</v>
      </c>
      <c r="I74" s="42">
        <v>2.85</v>
      </c>
      <c r="J74" s="42">
        <f t="shared" si="8"/>
        <v>3.71</v>
      </c>
      <c r="K74" s="42">
        <f t="shared" si="1"/>
        <v>0</v>
      </c>
      <c r="L74" s="42">
        <f t="shared" si="2"/>
        <v>4269.2083</v>
      </c>
      <c r="M74" s="80">
        <f t="shared" si="3"/>
        <v>0</v>
      </c>
      <c r="N74" s="84">
        <f t="shared" si="4"/>
        <v>3.71</v>
      </c>
      <c r="O74" s="84">
        <f t="shared" si="5"/>
        <v>0</v>
      </c>
    </row>
    <row r="75" spans="1:15" s="2" customFormat="1" ht="48">
      <c r="A75" s="33" t="s">
        <v>5</v>
      </c>
      <c r="B75" s="33" t="s">
        <v>67</v>
      </c>
      <c r="C75" s="33" t="s">
        <v>283</v>
      </c>
      <c r="D75" s="40" t="s">
        <v>263</v>
      </c>
      <c r="E75" s="33" t="s">
        <v>29</v>
      </c>
      <c r="F75" s="33" t="s">
        <v>264</v>
      </c>
      <c r="G75" s="41"/>
      <c r="H75" s="41">
        <f>G75+'5º Medição'!H75</f>
        <v>423.78400000000005</v>
      </c>
      <c r="I75" s="42">
        <v>15.31</v>
      </c>
      <c r="J75" s="42">
        <f t="shared" si="8"/>
        <v>19.9</v>
      </c>
      <c r="K75" s="42">
        <f t="shared" si="1"/>
        <v>0</v>
      </c>
      <c r="L75" s="42">
        <f t="shared" si="2"/>
        <v>8433.3016</v>
      </c>
      <c r="M75" s="80">
        <f t="shared" si="3"/>
        <v>1695.136</v>
      </c>
      <c r="N75" s="84">
        <f t="shared" si="4"/>
        <v>19.9</v>
      </c>
      <c r="O75" s="84">
        <f t="shared" si="5"/>
        <v>33733.206399999995</v>
      </c>
    </row>
    <row r="76" spans="1:15" s="4" customFormat="1" ht="48">
      <c r="A76" s="33" t="s">
        <v>460</v>
      </c>
      <c r="B76" s="33" t="s">
        <v>465</v>
      </c>
      <c r="C76" s="33" t="s">
        <v>358</v>
      </c>
      <c r="D76" s="40" t="s">
        <v>265</v>
      </c>
      <c r="E76" s="33" t="s">
        <v>29</v>
      </c>
      <c r="F76" s="33" t="s">
        <v>266</v>
      </c>
      <c r="G76" s="41"/>
      <c r="H76" s="41">
        <f>G76+'5º Medição'!H76</f>
        <v>0</v>
      </c>
      <c r="I76" s="42">
        <v>39.2</v>
      </c>
      <c r="J76" s="42">
        <f t="shared" si="8"/>
        <v>50.96</v>
      </c>
      <c r="K76" s="42">
        <f t="shared" si="1"/>
        <v>0</v>
      </c>
      <c r="L76" s="42">
        <f t="shared" si="2"/>
        <v>0</v>
      </c>
      <c r="M76" s="79">
        <f t="shared" si="3"/>
        <v>264.95</v>
      </c>
      <c r="N76" s="84">
        <f t="shared" si="4"/>
        <v>50.96</v>
      </c>
      <c r="O76" s="84">
        <f t="shared" si="5"/>
        <v>13501.851999999999</v>
      </c>
    </row>
    <row r="77" spans="1:15" s="2" customFormat="1" ht="24">
      <c r="A77" s="33" t="s">
        <v>5</v>
      </c>
      <c r="B77" s="33" t="s">
        <v>68</v>
      </c>
      <c r="C77" s="33" t="s">
        <v>359</v>
      </c>
      <c r="D77" s="40" t="s">
        <v>69</v>
      </c>
      <c r="E77" s="33" t="s">
        <v>29</v>
      </c>
      <c r="F77" s="33" t="s">
        <v>70</v>
      </c>
      <c r="G77" s="41"/>
      <c r="H77" s="41">
        <f>G77+'5º Medição'!H77</f>
        <v>0</v>
      </c>
      <c r="I77" s="42">
        <v>12.82</v>
      </c>
      <c r="J77" s="42">
        <v>16.66</v>
      </c>
      <c r="K77" s="42">
        <f t="shared" si="1"/>
        <v>0</v>
      </c>
      <c r="L77" s="42">
        <f t="shared" si="2"/>
        <v>0</v>
      </c>
      <c r="M77" s="79">
        <f t="shared" si="3"/>
        <v>885.78</v>
      </c>
      <c r="N77" s="84">
        <f t="shared" si="4"/>
        <v>16.66</v>
      </c>
      <c r="O77" s="84">
        <f t="shared" si="5"/>
        <v>14757.094799999999</v>
      </c>
    </row>
    <row r="78" spans="1:15" s="2" customFormat="1" ht="24">
      <c r="A78" s="33" t="s">
        <v>5</v>
      </c>
      <c r="B78" s="33" t="s">
        <v>71</v>
      </c>
      <c r="C78" s="33" t="s">
        <v>360</v>
      </c>
      <c r="D78" s="40" t="s">
        <v>72</v>
      </c>
      <c r="E78" s="33" t="s">
        <v>29</v>
      </c>
      <c r="F78" s="33" t="s">
        <v>70</v>
      </c>
      <c r="G78" s="41"/>
      <c r="H78" s="41">
        <f>G78+'5º Medição'!H78</f>
        <v>0</v>
      </c>
      <c r="I78" s="42">
        <v>12.78</v>
      </c>
      <c r="J78" s="42">
        <f t="shared" si="8"/>
        <v>16.61</v>
      </c>
      <c r="K78" s="42">
        <f t="shared" si="1"/>
        <v>0</v>
      </c>
      <c r="L78" s="42">
        <f t="shared" si="2"/>
        <v>0</v>
      </c>
      <c r="M78" s="79">
        <f t="shared" si="3"/>
        <v>885.78</v>
      </c>
      <c r="N78" s="84">
        <f t="shared" si="4"/>
        <v>16.61</v>
      </c>
      <c r="O78" s="84">
        <f t="shared" si="5"/>
        <v>14712.805799999998</v>
      </c>
    </row>
    <row r="79" spans="1:15" s="4" customFormat="1" ht="29.25" customHeight="1">
      <c r="A79" s="33" t="s">
        <v>460</v>
      </c>
      <c r="B79" s="33" t="s">
        <v>466</v>
      </c>
      <c r="C79" s="33" t="s">
        <v>361</v>
      </c>
      <c r="D79" s="40" t="s">
        <v>73</v>
      </c>
      <c r="E79" s="33" t="s">
        <v>35</v>
      </c>
      <c r="F79" s="33" t="s">
        <v>74</v>
      </c>
      <c r="G79" s="41"/>
      <c r="H79" s="41">
        <f>G79+'5º Medição'!H79</f>
        <v>0</v>
      </c>
      <c r="I79" s="42">
        <v>31.48</v>
      </c>
      <c r="J79" s="42">
        <v>40.93</v>
      </c>
      <c r="K79" s="42">
        <f t="shared" si="1"/>
        <v>0</v>
      </c>
      <c r="L79" s="42">
        <f t="shared" si="2"/>
        <v>0</v>
      </c>
      <c r="M79" s="79">
        <f t="shared" si="3"/>
        <v>48.5</v>
      </c>
      <c r="N79" s="84">
        <f t="shared" si="4"/>
        <v>40.93</v>
      </c>
      <c r="O79" s="84">
        <f t="shared" si="5"/>
        <v>1985.105</v>
      </c>
    </row>
    <row r="80" spans="1:15" s="2" customFormat="1" ht="24">
      <c r="A80" s="33" t="s">
        <v>5</v>
      </c>
      <c r="B80" s="33" t="s">
        <v>75</v>
      </c>
      <c r="C80" s="33" t="s">
        <v>362</v>
      </c>
      <c r="D80" s="40" t="s">
        <v>76</v>
      </c>
      <c r="E80" s="33" t="s">
        <v>29</v>
      </c>
      <c r="F80" s="33" t="s">
        <v>77</v>
      </c>
      <c r="G80" s="41"/>
      <c r="H80" s="41">
        <f>G80+'5º Medição'!H80</f>
        <v>0</v>
      </c>
      <c r="I80" s="42">
        <v>18.66</v>
      </c>
      <c r="J80" s="42">
        <f t="shared" si="8"/>
        <v>24.26</v>
      </c>
      <c r="K80" s="42">
        <f aca="true" t="shared" si="9" ref="K80:K143">J80*G80</f>
        <v>0</v>
      </c>
      <c r="L80" s="42">
        <f aca="true" t="shared" si="10" ref="L80:L143">H80*J80</f>
        <v>0</v>
      </c>
      <c r="M80" s="79">
        <f aca="true" t="shared" si="11" ref="M80:M143">F80-H80</f>
        <v>979.55</v>
      </c>
      <c r="N80" s="84">
        <f t="shared" si="4"/>
        <v>24.26</v>
      </c>
      <c r="O80" s="84">
        <f t="shared" si="5"/>
        <v>23763.883</v>
      </c>
    </row>
    <row r="81" spans="1:15" s="2" customFormat="1" ht="15">
      <c r="A81" s="33"/>
      <c r="B81" s="33"/>
      <c r="C81" s="33"/>
      <c r="D81" s="48" t="s">
        <v>78</v>
      </c>
      <c r="E81" s="33"/>
      <c r="F81" s="33"/>
      <c r="G81" s="41"/>
      <c r="H81" s="41">
        <f>G81+'5º Medição'!H81</f>
        <v>0</v>
      </c>
      <c r="I81" s="42"/>
      <c r="J81" s="42"/>
      <c r="K81" s="42"/>
      <c r="L81" s="42">
        <f t="shared" si="10"/>
        <v>0</v>
      </c>
      <c r="M81" s="79">
        <f t="shared" si="11"/>
        <v>0</v>
      </c>
      <c r="N81" s="84">
        <f t="shared" si="4"/>
        <v>0</v>
      </c>
      <c r="O81" s="84">
        <f t="shared" si="5"/>
        <v>0</v>
      </c>
    </row>
    <row r="82" spans="1:15" s="2" customFormat="1" ht="48">
      <c r="A82" s="33" t="s">
        <v>5</v>
      </c>
      <c r="B82" s="33">
        <v>5975</v>
      </c>
      <c r="C82" s="33" t="s">
        <v>363</v>
      </c>
      <c r="D82" s="40" t="s">
        <v>267</v>
      </c>
      <c r="E82" s="33" t="s">
        <v>29</v>
      </c>
      <c r="F82" s="33" t="s">
        <v>268</v>
      </c>
      <c r="G82" s="41"/>
      <c r="H82" s="41">
        <f>G82+'5º Medição'!H82</f>
        <v>0</v>
      </c>
      <c r="I82" s="42">
        <v>3.25</v>
      </c>
      <c r="J82" s="42">
        <v>4.22</v>
      </c>
      <c r="K82" s="42">
        <f t="shared" si="9"/>
        <v>0</v>
      </c>
      <c r="L82" s="42">
        <f t="shared" si="10"/>
        <v>0</v>
      </c>
      <c r="M82" s="79">
        <f t="shared" si="11"/>
        <v>410.33</v>
      </c>
      <c r="N82" s="84">
        <f t="shared" si="4"/>
        <v>4.22</v>
      </c>
      <c r="O82" s="84">
        <f t="shared" si="5"/>
        <v>1731.5925999999997</v>
      </c>
    </row>
    <row r="83" spans="1:15" s="2" customFormat="1" ht="48">
      <c r="A83" s="33" t="s">
        <v>5</v>
      </c>
      <c r="B83" s="33" t="s">
        <v>79</v>
      </c>
      <c r="C83" s="33" t="s">
        <v>364</v>
      </c>
      <c r="D83" s="40" t="s">
        <v>269</v>
      </c>
      <c r="E83" s="33" t="s">
        <v>29</v>
      </c>
      <c r="F83" s="33" t="s">
        <v>268</v>
      </c>
      <c r="G83" s="41"/>
      <c r="H83" s="41">
        <f>G83+'5º Medição'!H83</f>
        <v>0</v>
      </c>
      <c r="I83" s="42">
        <v>15.31</v>
      </c>
      <c r="J83" s="42">
        <f t="shared" si="8"/>
        <v>19.9</v>
      </c>
      <c r="K83" s="42">
        <f t="shared" si="9"/>
        <v>0</v>
      </c>
      <c r="L83" s="42">
        <f t="shared" si="10"/>
        <v>0</v>
      </c>
      <c r="M83" s="79">
        <f t="shared" si="11"/>
        <v>410.33</v>
      </c>
      <c r="N83" s="84">
        <f t="shared" si="4"/>
        <v>19.9</v>
      </c>
      <c r="O83" s="84">
        <f t="shared" si="5"/>
        <v>8165.566999999999</v>
      </c>
    </row>
    <row r="84" spans="1:15" s="2" customFormat="1" ht="24">
      <c r="A84" s="33" t="s">
        <v>5</v>
      </c>
      <c r="B84" s="33" t="s">
        <v>80</v>
      </c>
      <c r="C84" s="33" t="s">
        <v>365</v>
      </c>
      <c r="D84" s="40" t="s">
        <v>81</v>
      </c>
      <c r="E84" s="33" t="s">
        <v>29</v>
      </c>
      <c r="F84" s="33" t="s">
        <v>82</v>
      </c>
      <c r="G84" s="41"/>
      <c r="H84" s="41">
        <f>G84+'5º Medição'!H84</f>
        <v>0</v>
      </c>
      <c r="I84" s="42">
        <v>12.82</v>
      </c>
      <c r="J84" s="42">
        <v>16.66</v>
      </c>
      <c r="K84" s="42">
        <f t="shared" si="9"/>
        <v>0</v>
      </c>
      <c r="L84" s="42">
        <f t="shared" si="10"/>
        <v>0</v>
      </c>
      <c r="M84" s="79">
        <f t="shared" si="11"/>
        <v>362.33</v>
      </c>
      <c r="N84" s="84">
        <f aca="true" t="shared" si="12" ref="N84:N147">J84</f>
        <v>16.66</v>
      </c>
      <c r="O84" s="84">
        <f aca="true" t="shared" si="13" ref="O84:O147">M84*N84</f>
        <v>6036.4178</v>
      </c>
    </row>
    <row r="85" spans="1:15" s="2" customFormat="1" ht="24">
      <c r="A85" s="33" t="s">
        <v>5</v>
      </c>
      <c r="B85" s="33" t="s">
        <v>71</v>
      </c>
      <c r="C85" s="33" t="s">
        <v>366</v>
      </c>
      <c r="D85" s="40" t="s">
        <v>72</v>
      </c>
      <c r="E85" s="33" t="s">
        <v>29</v>
      </c>
      <c r="F85" s="33" t="s">
        <v>82</v>
      </c>
      <c r="G85" s="41"/>
      <c r="H85" s="41">
        <f>G85+'5º Medição'!H85</f>
        <v>0</v>
      </c>
      <c r="I85" s="42">
        <v>12.78</v>
      </c>
      <c r="J85" s="42">
        <f t="shared" si="8"/>
        <v>16.61</v>
      </c>
      <c r="K85" s="42">
        <f t="shared" si="9"/>
        <v>0</v>
      </c>
      <c r="L85" s="42">
        <f t="shared" si="10"/>
        <v>0</v>
      </c>
      <c r="M85" s="79">
        <f t="shared" si="11"/>
        <v>362.33</v>
      </c>
      <c r="N85" s="84">
        <f t="shared" si="12"/>
        <v>16.61</v>
      </c>
      <c r="O85" s="84">
        <f t="shared" si="13"/>
        <v>6018.301299999999</v>
      </c>
    </row>
    <row r="86" spans="1:15" s="2" customFormat="1" ht="24">
      <c r="A86" s="33" t="s">
        <v>5</v>
      </c>
      <c r="B86" s="33" t="s">
        <v>75</v>
      </c>
      <c r="C86" s="33" t="s">
        <v>367</v>
      </c>
      <c r="D86" s="40" t="s">
        <v>76</v>
      </c>
      <c r="E86" s="33" t="s">
        <v>29</v>
      </c>
      <c r="F86" s="33" t="s">
        <v>83</v>
      </c>
      <c r="G86" s="41"/>
      <c r="H86" s="41">
        <f>G86+'5º Medição'!H86</f>
        <v>0</v>
      </c>
      <c r="I86" s="42">
        <v>18.66</v>
      </c>
      <c r="J86" s="42">
        <f t="shared" si="8"/>
        <v>24.26</v>
      </c>
      <c r="K86" s="42">
        <f t="shared" si="9"/>
        <v>0</v>
      </c>
      <c r="L86" s="42">
        <f t="shared" si="10"/>
        <v>0</v>
      </c>
      <c r="M86" s="79">
        <f t="shared" si="11"/>
        <v>50.55</v>
      </c>
      <c r="N86" s="84">
        <f t="shared" si="12"/>
        <v>24.26</v>
      </c>
      <c r="O86" s="84">
        <f t="shared" si="13"/>
        <v>1226.343</v>
      </c>
    </row>
    <row r="87" spans="1:15" s="2" customFormat="1" ht="24">
      <c r="A87" s="33" t="s">
        <v>5</v>
      </c>
      <c r="B87" s="33" t="s">
        <v>84</v>
      </c>
      <c r="C87" s="33" t="s">
        <v>368</v>
      </c>
      <c r="D87" s="40" t="s">
        <v>85</v>
      </c>
      <c r="E87" s="33" t="s">
        <v>29</v>
      </c>
      <c r="F87" s="33" t="s">
        <v>86</v>
      </c>
      <c r="G87" s="41"/>
      <c r="H87" s="41">
        <f>G87+'5º Medição'!H87</f>
        <v>0</v>
      </c>
      <c r="I87" s="42">
        <v>42.53</v>
      </c>
      <c r="J87" s="42">
        <f t="shared" si="8"/>
        <v>55.29</v>
      </c>
      <c r="K87" s="42">
        <f t="shared" si="9"/>
        <v>0</v>
      </c>
      <c r="L87" s="42">
        <f t="shared" si="10"/>
        <v>0</v>
      </c>
      <c r="M87" s="79">
        <f t="shared" si="11"/>
        <v>2.55</v>
      </c>
      <c r="N87" s="84">
        <f t="shared" si="12"/>
        <v>55.29</v>
      </c>
      <c r="O87" s="84">
        <f t="shared" si="13"/>
        <v>140.9895</v>
      </c>
    </row>
    <row r="88" spans="1:15" s="2" customFormat="1" ht="15">
      <c r="A88" s="352"/>
      <c r="B88" s="353"/>
      <c r="C88" s="353"/>
      <c r="D88" s="353"/>
      <c r="E88" s="353"/>
      <c r="F88" s="354"/>
      <c r="G88" s="57"/>
      <c r="H88" s="41">
        <f>G88+'5º Medição'!H88</f>
        <v>0</v>
      </c>
      <c r="I88" s="42"/>
      <c r="J88" s="42"/>
      <c r="K88" s="42"/>
      <c r="L88" s="42">
        <f t="shared" si="10"/>
        <v>0</v>
      </c>
      <c r="M88" s="79">
        <f t="shared" si="11"/>
        <v>0</v>
      </c>
      <c r="N88" s="84">
        <f t="shared" si="12"/>
        <v>0</v>
      </c>
      <c r="O88" s="84">
        <f t="shared" si="13"/>
        <v>0</v>
      </c>
    </row>
    <row r="89" spans="1:15" s="2" customFormat="1" ht="15">
      <c r="A89" s="47"/>
      <c r="B89" s="34"/>
      <c r="C89" s="43">
        <v>8</v>
      </c>
      <c r="D89" s="44" t="s">
        <v>87</v>
      </c>
      <c r="E89" s="34"/>
      <c r="F89" s="34"/>
      <c r="G89" s="45"/>
      <c r="H89" s="41">
        <f>G89+'5º Medição'!H89</f>
        <v>0</v>
      </c>
      <c r="I89" s="46"/>
      <c r="J89" s="46"/>
      <c r="K89" s="42"/>
      <c r="L89" s="42">
        <f t="shared" si="10"/>
        <v>0</v>
      </c>
      <c r="M89" s="79">
        <f t="shared" si="11"/>
        <v>0</v>
      </c>
      <c r="N89" s="84">
        <f t="shared" si="12"/>
        <v>0</v>
      </c>
      <c r="O89" s="84">
        <f t="shared" si="13"/>
        <v>0</v>
      </c>
    </row>
    <row r="90" spans="1:15" s="2" customFormat="1" ht="15">
      <c r="A90" s="34"/>
      <c r="B90" s="34"/>
      <c r="C90" s="37"/>
      <c r="D90" s="44" t="s">
        <v>88</v>
      </c>
      <c r="E90" s="34"/>
      <c r="F90" s="34"/>
      <c r="G90" s="45"/>
      <c r="H90" s="41">
        <f>G90+'5º Medição'!H90</f>
        <v>0</v>
      </c>
      <c r="I90" s="46"/>
      <c r="J90" s="46"/>
      <c r="K90" s="42"/>
      <c r="L90" s="42">
        <f t="shared" si="10"/>
        <v>0</v>
      </c>
      <c r="M90" s="79">
        <f t="shared" si="11"/>
        <v>0</v>
      </c>
      <c r="N90" s="84">
        <f t="shared" si="12"/>
        <v>0</v>
      </c>
      <c r="O90" s="84">
        <f t="shared" si="13"/>
        <v>0</v>
      </c>
    </row>
    <row r="91" spans="1:15" s="2" customFormat="1" ht="48">
      <c r="A91" s="33" t="s">
        <v>5</v>
      </c>
      <c r="B91" s="33" t="s">
        <v>89</v>
      </c>
      <c r="C91" s="33" t="s">
        <v>369</v>
      </c>
      <c r="D91" s="40" t="s">
        <v>270</v>
      </c>
      <c r="E91" s="33" t="s">
        <v>11</v>
      </c>
      <c r="F91" s="33" t="s">
        <v>169</v>
      </c>
      <c r="G91" s="41"/>
      <c r="H91" s="41">
        <f>G91+'5º Medição'!H91</f>
        <v>0</v>
      </c>
      <c r="I91" s="42">
        <v>267.03</v>
      </c>
      <c r="J91" s="42">
        <f>ROUND(I91*1.3,2)</f>
        <v>347.14</v>
      </c>
      <c r="K91" s="42">
        <f t="shared" si="9"/>
        <v>0</v>
      </c>
      <c r="L91" s="42">
        <f t="shared" si="10"/>
        <v>0</v>
      </c>
      <c r="M91" s="79">
        <f t="shared" si="11"/>
        <v>7</v>
      </c>
      <c r="N91" s="84">
        <f t="shared" si="12"/>
        <v>347.14</v>
      </c>
      <c r="O91" s="84">
        <f t="shared" si="13"/>
        <v>2429.98</v>
      </c>
    </row>
    <row r="92" spans="1:15" s="2" customFormat="1" ht="48">
      <c r="A92" s="33" t="s">
        <v>5</v>
      </c>
      <c r="B92" s="33" t="s">
        <v>90</v>
      </c>
      <c r="C92" s="33" t="s">
        <v>370</v>
      </c>
      <c r="D92" s="40" t="s">
        <v>504</v>
      </c>
      <c r="E92" s="33" t="s">
        <v>11</v>
      </c>
      <c r="F92" s="33" t="s">
        <v>271</v>
      </c>
      <c r="G92" s="41"/>
      <c r="H92" s="41">
        <f>G92+'5º Medição'!H92</f>
        <v>0</v>
      </c>
      <c r="I92" s="42">
        <v>296.43</v>
      </c>
      <c r="J92" s="42">
        <f aca="true" t="shared" si="14" ref="J92:J110">ROUND(I92*1.3,2)</f>
        <v>385.36</v>
      </c>
      <c r="K92" s="42">
        <f t="shared" si="9"/>
        <v>0</v>
      </c>
      <c r="L92" s="42">
        <f t="shared" si="10"/>
        <v>0</v>
      </c>
      <c r="M92" s="79">
        <f t="shared" si="11"/>
        <v>15</v>
      </c>
      <c r="N92" s="84">
        <f t="shared" si="12"/>
        <v>385.36</v>
      </c>
      <c r="O92" s="84">
        <f t="shared" si="13"/>
        <v>5780.400000000001</v>
      </c>
    </row>
    <row r="93" spans="1:15" s="4" customFormat="1" ht="48">
      <c r="A93" s="33" t="s">
        <v>460</v>
      </c>
      <c r="B93" s="33" t="s">
        <v>469</v>
      </c>
      <c r="C93" s="33" t="s">
        <v>371</v>
      </c>
      <c r="D93" s="40" t="s">
        <v>505</v>
      </c>
      <c r="E93" s="33" t="s">
        <v>11</v>
      </c>
      <c r="F93" s="33" t="s">
        <v>12</v>
      </c>
      <c r="G93" s="41"/>
      <c r="H93" s="41">
        <f>G93+'5º Medição'!H93</f>
        <v>0</v>
      </c>
      <c r="I93" s="42">
        <v>325.83</v>
      </c>
      <c r="J93" s="42">
        <f t="shared" si="14"/>
        <v>423.58</v>
      </c>
      <c r="K93" s="42">
        <f t="shared" si="9"/>
        <v>0</v>
      </c>
      <c r="L93" s="42">
        <f t="shared" si="10"/>
        <v>0</v>
      </c>
      <c r="M93" s="79">
        <f t="shared" si="11"/>
        <v>1</v>
      </c>
      <c r="N93" s="84">
        <f t="shared" si="12"/>
        <v>423.58</v>
      </c>
      <c r="O93" s="84">
        <f t="shared" si="13"/>
        <v>423.58</v>
      </c>
    </row>
    <row r="94" spans="1:15" s="2" customFormat="1" ht="36">
      <c r="A94" s="33" t="s">
        <v>5</v>
      </c>
      <c r="B94" s="33" t="s">
        <v>91</v>
      </c>
      <c r="C94" s="33" t="s">
        <v>372</v>
      </c>
      <c r="D94" s="40" t="s">
        <v>272</v>
      </c>
      <c r="E94" s="33" t="s">
        <v>11</v>
      </c>
      <c r="F94" s="33"/>
      <c r="G94" s="41"/>
      <c r="H94" s="41">
        <f>G94+'5º Medição'!H94</f>
        <v>0</v>
      </c>
      <c r="I94" s="42">
        <v>60.02</v>
      </c>
      <c r="J94" s="42">
        <v>78.02</v>
      </c>
      <c r="K94" s="42">
        <f t="shared" si="9"/>
        <v>0</v>
      </c>
      <c r="L94" s="42">
        <f t="shared" si="10"/>
        <v>0</v>
      </c>
      <c r="M94" s="79">
        <f t="shared" si="11"/>
        <v>0</v>
      </c>
      <c r="N94" s="84">
        <f t="shared" si="12"/>
        <v>78.02</v>
      </c>
      <c r="O94" s="84">
        <f t="shared" si="13"/>
        <v>0</v>
      </c>
    </row>
    <row r="95" spans="1:15" s="4" customFormat="1" ht="48">
      <c r="A95" s="33" t="s">
        <v>460</v>
      </c>
      <c r="B95" s="33" t="s">
        <v>468</v>
      </c>
      <c r="C95" s="33" t="s">
        <v>373</v>
      </c>
      <c r="D95" s="40" t="s">
        <v>506</v>
      </c>
      <c r="E95" s="33" t="s">
        <v>11</v>
      </c>
      <c r="F95" s="33" t="s">
        <v>12</v>
      </c>
      <c r="G95" s="41"/>
      <c r="H95" s="41">
        <f>G95+'5º Medição'!H95</f>
        <v>0</v>
      </c>
      <c r="I95" s="42">
        <v>316.03</v>
      </c>
      <c r="J95" s="42">
        <f t="shared" si="14"/>
        <v>410.84</v>
      </c>
      <c r="K95" s="42">
        <f t="shared" si="9"/>
        <v>0</v>
      </c>
      <c r="L95" s="42">
        <f t="shared" si="10"/>
        <v>0</v>
      </c>
      <c r="M95" s="79">
        <f t="shared" si="11"/>
        <v>1</v>
      </c>
      <c r="N95" s="84">
        <f t="shared" si="12"/>
        <v>410.84</v>
      </c>
      <c r="O95" s="84">
        <f t="shared" si="13"/>
        <v>410.84</v>
      </c>
    </row>
    <row r="96" spans="1:15" s="4" customFormat="1" ht="48">
      <c r="A96" s="33" t="s">
        <v>460</v>
      </c>
      <c r="B96" s="33" t="s">
        <v>467</v>
      </c>
      <c r="C96" s="33" t="s">
        <v>374</v>
      </c>
      <c r="D96" s="40" t="s">
        <v>507</v>
      </c>
      <c r="E96" s="33" t="s">
        <v>11</v>
      </c>
      <c r="F96" s="33" t="s">
        <v>118</v>
      </c>
      <c r="G96" s="41"/>
      <c r="H96" s="41">
        <f>G96+'5º Medição'!H96</f>
        <v>0</v>
      </c>
      <c r="I96" s="42">
        <v>345.43</v>
      </c>
      <c r="J96" s="42">
        <f t="shared" si="14"/>
        <v>449.06</v>
      </c>
      <c r="K96" s="42">
        <f t="shared" si="9"/>
        <v>0</v>
      </c>
      <c r="L96" s="42">
        <f t="shared" si="10"/>
        <v>0</v>
      </c>
      <c r="M96" s="79">
        <f t="shared" si="11"/>
        <v>2</v>
      </c>
      <c r="N96" s="84">
        <f t="shared" si="12"/>
        <v>449.06</v>
      </c>
      <c r="O96" s="84">
        <f t="shared" si="13"/>
        <v>898.12</v>
      </c>
    </row>
    <row r="97" spans="1:15" s="4" customFormat="1" ht="48">
      <c r="A97" s="33" t="s">
        <v>460</v>
      </c>
      <c r="B97" s="33" t="s">
        <v>470</v>
      </c>
      <c r="C97" s="33" t="s">
        <v>375</v>
      </c>
      <c r="D97" s="40" t="s">
        <v>508</v>
      </c>
      <c r="E97" s="33" t="s">
        <v>11</v>
      </c>
      <c r="F97" s="33" t="s">
        <v>12</v>
      </c>
      <c r="G97" s="41"/>
      <c r="H97" s="41">
        <f>G97+'5º Medição'!H97</f>
        <v>0</v>
      </c>
      <c r="I97" s="42">
        <v>394.43</v>
      </c>
      <c r="J97" s="42">
        <f t="shared" si="14"/>
        <v>512.76</v>
      </c>
      <c r="K97" s="42">
        <f t="shared" si="9"/>
        <v>0</v>
      </c>
      <c r="L97" s="42">
        <f t="shared" si="10"/>
        <v>0</v>
      </c>
      <c r="M97" s="79">
        <f t="shared" si="11"/>
        <v>1</v>
      </c>
      <c r="N97" s="84">
        <f t="shared" si="12"/>
        <v>512.76</v>
      </c>
      <c r="O97" s="84">
        <f t="shared" si="13"/>
        <v>512.76</v>
      </c>
    </row>
    <row r="98" spans="1:15" s="2" customFormat="1" ht="48">
      <c r="A98" s="33" t="s">
        <v>5</v>
      </c>
      <c r="B98" s="33" t="s">
        <v>92</v>
      </c>
      <c r="C98" s="33" t="s">
        <v>376</v>
      </c>
      <c r="D98" s="40" t="s">
        <v>273</v>
      </c>
      <c r="E98" s="33" t="s">
        <v>29</v>
      </c>
      <c r="F98" s="33" t="s">
        <v>274</v>
      </c>
      <c r="G98" s="41"/>
      <c r="H98" s="41">
        <f>G98+'5º Medição'!H98</f>
        <v>0</v>
      </c>
      <c r="I98" s="42">
        <v>14.82</v>
      </c>
      <c r="J98" s="42">
        <v>19.26</v>
      </c>
      <c r="K98" s="42">
        <f t="shared" si="9"/>
        <v>0</v>
      </c>
      <c r="L98" s="42">
        <f t="shared" si="10"/>
        <v>0</v>
      </c>
      <c r="M98" s="79">
        <f t="shared" si="11"/>
        <v>150.57</v>
      </c>
      <c r="N98" s="84">
        <f t="shared" si="12"/>
        <v>19.26</v>
      </c>
      <c r="O98" s="84">
        <f t="shared" si="13"/>
        <v>2899.9782</v>
      </c>
    </row>
    <row r="99" spans="1:15" s="2" customFormat="1" ht="15">
      <c r="A99" s="33"/>
      <c r="B99" s="33"/>
      <c r="C99" s="33"/>
      <c r="D99" s="48" t="s">
        <v>93</v>
      </c>
      <c r="E99" s="33"/>
      <c r="F99" s="33"/>
      <c r="G99" s="41"/>
      <c r="H99" s="41">
        <f>G99+'5º Medição'!H99</f>
        <v>0</v>
      </c>
      <c r="I99" s="42"/>
      <c r="J99" s="42">
        <f t="shared" si="14"/>
        <v>0</v>
      </c>
      <c r="K99" s="42">
        <f t="shared" si="9"/>
        <v>0</v>
      </c>
      <c r="L99" s="42">
        <f t="shared" si="10"/>
        <v>0</v>
      </c>
      <c r="M99" s="79">
        <f t="shared" si="11"/>
        <v>0</v>
      </c>
      <c r="N99" s="84">
        <f t="shared" si="12"/>
        <v>0</v>
      </c>
      <c r="O99" s="84">
        <f t="shared" si="13"/>
        <v>0</v>
      </c>
    </row>
    <row r="100" spans="1:15" s="2" customFormat="1" ht="24">
      <c r="A100" s="33" t="s">
        <v>5</v>
      </c>
      <c r="B100" s="33" t="s">
        <v>94</v>
      </c>
      <c r="C100" s="33" t="s">
        <v>377</v>
      </c>
      <c r="D100" s="40" t="s">
        <v>95</v>
      </c>
      <c r="E100" s="33" t="s">
        <v>29</v>
      </c>
      <c r="F100" s="33" t="s">
        <v>96</v>
      </c>
      <c r="G100" s="41"/>
      <c r="H100" s="41">
        <f>G100+'5º Medição'!H100</f>
        <v>0</v>
      </c>
      <c r="I100" s="42">
        <v>412.39</v>
      </c>
      <c r="J100" s="42">
        <f t="shared" si="14"/>
        <v>536.11</v>
      </c>
      <c r="K100" s="42">
        <f t="shared" si="9"/>
        <v>0</v>
      </c>
      <c r="L100" s="42">
        <f t="shared" si="10"/>
        <v>0</v>
      </c>
      <c r="M100" s="79">
        <f t="shared" si="11"/>
        <v>41.2</v>
      </c>
      <c r="N100" s="84">
        <f t="shared" si="12"/>
        <v>536.11</v>
      </c>
      <c r="O100" s="84">
        <f t="shared" si="13"/>
        <v>22087.732000000004</v>
      </c>
    </row>
    <row r="101" spans="1:15" s="4" customFormat="1" ht="24">
      <c r="A101" s="33" t="s">
        <v>460</v>
      </c>
      <c r="B101" s="33" t="s">
        <v>471</v>
      </c>
      <c r="C101" s="33" t="s">
        <v>378</v>
      </c>
      <c r="D101" s="40" t="s">
        <v>97</v>
      </c>
      <c r="E101" s="33" t="s">
        <v>29</v>
      </c>
      <c r="F101" s="33" t="s">
        <v>98</v>
      </c>
      <c r="G101" s="41"/>
      <c r="H101" s="41">
        <f>G101+'5º Medição'!H101</f>
        <v>0</v>
      </c>
      <c r="I101" s="42">
        <v>392.79</v>
      </c>
      <c r="J101" s="42">
        <f t="shared" si="14"/>
        <v>510.63</v>
      </c>
      <c r="K101" s="42">
        <f t="shared" si="9"/>
        <v>0</v>
      </c>
      <c r="L101" s="42">
        <f t="shared" si="10"/>
        <v>0</v>
      </c>
      <c r="M101" s="79">
        <f t="shared" si="11"/>
        <v>0.8</v>
      </c>
      <c r="N101" s="84">
        <f t="shared" si="12"/>
        <v>510.63</v>
      </c>
      <c r="O101" s="84">
        <f t="shared" si="13"/>
        <v>408.504</v>
      </c>
    </row>
    <row r="102" spans="1:15" s="2" customFormat="1" ht="24">
      <c r="A102" s="33" t="s">
        <v>5</v>
      </c>
      <c r="B102" s="33" t="s">
        <v>99</v>
      </c>
      <c r="C102" s="33" t="s">
        <v>379</v>
      </c>
      <c r="D102" s="40" t="s">
        <v>100</v>
      </c>
      <c r="E102" s="33" t="s">
        <v>29</v>
      </c>
      <c r="F102" s="33" t="s">
        <v>101</v>
      </c>
      <c r="G102" s="41"/>
      <c r="H102" s="41">
        <f>G102+'5º Medição'!H102</f>
        <v>0</v>
      </c>
      <c r="I102" s="42">
        <v>412.39</v>
      </c>
      <c r="J102" s="42">
        <f t="shared" si="14"/>
        <v>536.11</v>
      </c>
      <c r="K102" s="42">
        <f t="shared" si="9"/>
        <v>0</v>
      </c>
      <c r="L102" s="42">
        <f t="shared" si="10"/>
        <v>0</v>
      </c>
      <c r="M102" s="79">
        <f t="shared" si="11"/>
        <v>15.57</v>
      </c>
      <c r="N102" s="84">
        <f t="shared" si="12"/>
        <v>536.11</v>
      </c>
      <c r="O102" s="84">
        <f t="shared" si="13"/>
        <v>8347.2327</v>
      </c>
    </row>
    <row r="103" spans="1:15" s="4" customFormat="1" ht="15">
      <c r="A103" s="33"/>
      <c r="B103" s="33"/>
      <c r="C103" s="33" t="s">
        <v>380</v>
      </c>
      <c r="D103" s="48" t="s">
        <v>102</v>
      </c>
      <c r="E103" s="33"/>
      <c r="F103" s="33"/>
      <c r="G103" s="41"/>
      <c r="H103" s="41">
        <f>G103+'5º Medição'!H103</f>
        <v>0</v>
      </c>
      <c r="I103" s="42"/>
      <c r="J103" s="42"/>
      <c r="K103" s="42"/>
      <c r="L103" s="42">
        <f t="shared" si="10"/>
        <v>0</v>
      </c>
      <c r="M103" s="79">
        <f t="shared" si="11"/>
        <v>0</v>
      </c>
      <c r="N103" s="84">
        <f t="shared" si="12"/>
        <v>0</v>
      </c>
      <c r="O103" s="84">
        <f t="shared" si="13"/>
        <v>0</v>
      </c>
    </row>
    <row r="104" spans="1:15" s="3" customFormat="1" ht="24">
      <c r="A104" s="33" t="s">
        <v>31</v>
      </c>
      <c r="B104" s="33">
        <v>263</v>
      </c>
      <c r="C104" s="33" t="s">
        <v>381</v>
      </c>
      <c r="D104" s="40" t="s">
        <v>103</v>
      </c>
      <c r="E104" s="33" t="s">
        <v>29</v>
      </c>
      <c r="F104" s="33" t="s">
        <v>104</v>
      </c>
      <c r="G104" s="41"/>
      <c r="H104" s="41">
        <f>G104+'5º Medição'!H104</f>
        <v>0</v>
      </c>
      <c r="I104" s="42">
        <v>216.39</v>
      </c>
      <c r="J104" s="42">
        <f t="shared" si="14"/>
        <v>281.31</v>
      </c>
      <c r="K104" s="42">
        <f t="shared" si="9"/>
        <v>0</v>
      </c>
      <c r="L104" s="42">
        <f t="shared" si="10"/>
        <v>0</v>
      </c>
      <c r="M104" s="79">
        <f t="shared" si="11"/>
        <v>17.43</v>
      </c>
      <c r="N104" s="84">
        <f t="shared" si="12"/>
        <v>281.31</v>
      </c>
      <c r="O104" s="84">
        <f t="shared" si="13"/>
        <v>4903.2333</v>
      </c>
    </row>
    <row r="105" spans="1:15" s="2" customFormat="1" ht="24">
      <c r="A105" s="33" t="s">
        <v>5</v>
      </c>
      <c r="B105" s="33">
        <v>72116</v>
      </c>
      <c r="C105" s="33" t="s">
        <v>382</v>
      </c>
      <c r="D105" s="40" t="s">
        <v>105</v>
      </c>
      <c r="E105" s="33" t="s">
        <v>29</v>
      </c>
      <c r="F105" s="33" t="s">
        <v>96</v>
      </c>
      <c r="G105" s="41"/>
      <c r="H105" s="41">
        <f>G105+'5º Medição'!H105</f>
        <v>0</v>
      </c>
      <c r="I105" s="42">
        <v>39.4</v>
      </c>
      <c r="J105" s="42">
        <f t="shared" si="14"/>
        <v>51.22</v>
      </c>
      <c r="K105" s="42">
        <f t="shared" si="9"/>
        <v>0</v>
      </c>
      <c r="L105" s="42">
        <f t="shared" si="10"/>
        <v>0</v>
      </c>
      <c r="M105" s="79">
        <f t="shared" si="11"/>
        <v>41.2</v>
      </c>
      <c r="N105" s="84">
        <f t="shared" si="12"/>
        <v>51.22</v>
      </c>
      <c r="O105" s="84">
        <f t="shared" si="13"/>
        <v>2110.264</v>
      </c>
    </row>
    <row r="106" spans="1:15" s="4" customFormat="1" ht="27" customHeight="1">
      <c r="A106" s="33" t="s">
        <v>460</v>
      </c>
      <c r="B106" s="33" t="s">
        <v>472</v>
      </c>
      <c r="C106" s="33" t="s">
        <v>383</v>
      </c>
      <c r="D106" s="40" t="s">
        <v>106</v>
      </c>
      <c r="E106" s="33" t="s">
        <v>29</v>
      </c>
      <c r="F106" s="33" t="s">
        <v>107</v>
      </c>
      <c r="G106" s="41"/>
      <c r="H106" s="41">
        <f>G106+'5º Medição'!H106</f>
        <v>0</v>
      </c>
      <c r="I106" s="42">
        <v>122.7</v>
      </c>
      <c r="J106" s="42">
        <f t="shared" si="14"/>
        <v>159.51</v>
      </c>
      <c r="K106" s="42">
        <f t="shared" si="9"/>
        <v>0</v>
      </c>
      <c r="L106" s="42">
        <f t="shared" si="10"/>
        <v>0</v>
      </c>
      <c r="M106" s="79">
        <f t="shared" si="11"/>
        <v>3.64</v>
      </c>
      <c r="N106" s="84">
        <f t="shared" si="12"/>
        <v>159.51</v>
      </c>
      <c r="O106" s="84">
        <f t="shared" si="13"/>
        <v>580.6164</v>
      </c>
    </row>
    <row r="107" spans="1:15" s="4" customFormat="1" ht="15">
      <c r="A107" s="33"/>
      <c r="B107" s="33"/>
      <c r="C107" s="33"/>
      <c r="D107" s="40"/>
      <c r="E107" s="33"/>
      <c r="F107" s="33"/>
      <c r="G107" s="41"/>
      <c r="H107" s="41">
        <f>G107+'5º Medição'!H107</f>
        <v>0</v>
      </c>
      <c r="I107" s="42"/>
      <c r="J107" s="42"/>
      <c r="K107" s="42"/>
      <c r="L107" s="42"/>
      <c r="M107" s="79">
        <f t="shared" si="11"/>
        <v>0</v>
      </c>
      <c r="N107" s="84">
        <f t="shared" si="12"/>
        <v>0</v>
      </c>
      <c r="O107" s="84">
        <f t="shared" si="13"/>
        <v>0</v>
      </c>
    </row>
    <row r="108" spans="1:15" s="2" customFormat="1" ht="15">
      <c r="A108" s="37"/>
      <c r="B108" s="37"/>
      <c r="C108" s="43">
        <v>9</v>
      </c>
      <c r="D108" s="44" t="s">
        <v>108</v>
      </c>
      <c r="E108" s="37"/>
      <c r="F108" s="37"/>
      <c r="G108" s="45"/>
      <c r="H108" s="41">
        <f>G108+'5º Medição'!H108</f>
        <v>0</v>
      </c>
      <c r="I108" s="46"/>
      <c r="J108" s="42"/>
      <c r="K108" s="42"/>
      <c r="L108" s="42"/>
      <c r="M108" s="79">
        <f t="shared" si="11"/>
        <v>0</v>
      </c>
      <c r="N108" s="84">
        <f t="shared" si="12"/>
        <v>0</v>
      </c>
      <c r="O108" s="84">
        <f t="shared" si="13"/>
        <v>0</v>
      </c>
    </row>
    <row r="109" spans="1:15" s="2" customFormat="1" ht="15">
      <c r="A109" s="360" t="s">
        <v>109</v>
      </c>
      <c r="B109" s="360"/>
      <c r="C109" s="360"/>
      <c r="D109" s="360"/>
      <c r="E109" s="360"/>
      <c r="F109" s="360"/>
      <c r="G109" s="54"/>
      <c r="H109" s="41">
        <f>G109+'5º Medição'!H109</f>
        <v>0</v>
      </c>
      <c r="I109" s="42"/>
      <c r="J109" s="42"/>
      <c r="K109" s="42"/>
      <c r="L109" s="42"/>
      <c r="M109" s="79">
        <f t="shared" si="11"/>
        <v>0</v>
      </c>
      <c r="N109" s="84">
        <f t="shared" si="12"/>
        <v>0</v>
      </c>
      <c r="O109" s="84">
        <f t="shared" si="13"/>
        <v>0</v>
      </c>
    </row>
    <row r="110" spans="1:15" s="4" customFormat="1" ht="24">
      <c r="A110" s="33" t="s">
        <v>460</v>
      </c>
      <c r="B110" s="33" t="s">
        <v>473</v>
      </c>
      <c r="C110" s="33" t="s">
        <v>384</v>
      </c>
      <c r="D110" s="40" t="s">
        <v>110</v>
      </c>
      <c r="E110" s="33" t="s">
        <v>111</v>
      </c>
      <c r="F110" s="33" t="s">
        <v>12</v>
      </c>
      <c r="G110" s="59"/>
      <c r="H110" s="41">
        <f>G110+'5º Medição'!H110</f>
        <v>0</v>
      </c>
      <c r="I110" s="60">
        <v>2430.33</v>
      </c>
      <c r="J110" s="42">
        <f t="shared" si="14"/>
        <v>3159.43</v>
      </c>
      <c r="K110" s="42">
        <f t="shared" si="9"/>
        <v>0</v>
      </c>
      <c r="L110" s="42">
        <f t="shared" si="10"/>
        <v>0</v>
      </c>
      <c r="M110" s="79">
        <f t="shared" si="11"/>
        <v>1</v>
      </c>
      <c r="N110" s="84">
        <f t="shared" si="12"/>
        <v>3159.43</v>
      </c>
      <c r="O110" s="84">
        <f t="shared" si="13"/>
        <v>3159.43</v>
      </c>
    </row>
    <row r="111" spans="1:15" s="3" customFormat="1" ht="15">
      <c r="A111" s="360" t="s">
        <v>112</v>
      </c>
      <c r="B111" s="360"/>
      <c r="C111" s="360"/>
      <c r="D111" s="360"/>
      <c r="E111" s="360"/>
      <c r="F111" s="360"/>
      <c r="G111" s="54"/>
      <c r="H111" s="41">
        <f>G111+'5º Medição'!H111</f>
        <v>0</v>
      </c>
      <c r="I111" s="42"/>
      <c r="J111" s="42"/>
      <c r="K111" s="42"/>
      <c r="L111" s="42">
        <f t="shared" si="10"/>
        <v>0</v>
      </c>
      <c r="M111" s="79">
        <f t="shared" si="11"/>
        <v>0</v>
      </c>
      <c r="N111" s="84">
        <f t="shared" si="12"/>
        <v>0</v>
      </c>
      <c r="O111" s="84">
        <f t="shared" si="13"/>
        <v>0</v>
      </c>
    </row>
    <row r="112" spans="1:15" s="4" customFormat="1" ht="180">
      <c r="A112" s="33" t="s">
        <v>5</v>
      </c>
      <c r="B112" s="33">
        <v>26322</v>
      </c>
      <c r="C112" s="33" t="s">
        <v>275</v>
      </c>
      <c r="D112" s="40" t="s">
        <v>276</v>
      </c>
      <c r="E112" s="33" t="s">
        <v>11</v>
      </c>
      <c r="F112" s="33" t="s">
        <v>277</v>
      </c>
      <c r="G112" s="41"/>
      <c r="H112" s="41">
        <f>G112+'5º Medição'!H112</f>
        <v>0</v>
      </c>
      <c r="I112" s="42">
        <v>125.56</v>
      </c>
      <c r="J112" s="42">
        <v>163.23</v>
      </c>
      <c r="K112" s="42">
        <f t="shared" si="9"/>
        <v>0</v>
      </c>
      <c r="L112" s="42">
        <f t="shared" si="10"/>
        <v>0</v>
      </c>
      <c r="M112" s="79">
        <f t="shared" si="11"/>
        <v>48</v>
      </c>
      <c r="N112" s="84">
        <f t="shared" si="12"/>
        <v>163.23</v>
      </c>
      <c r="O112" s="84">
        <f t="shared" si="13"/>
        <v>7835.039999999999</v>
      </c>
    </row>
    <row r="113" spans="1:15" s="4" customFormat="1" ht="108">
      <c r="A113" s="33" t="s">
        <v>5</v>
      </c>
      <c r="B113" s="33">
        <v>75968</v>
      </c>
      <c r="C113" s="33" t="s">
        <v>278</v>
      </c>
      <c r="D113" s="40" t="s">
        <v>279</v>
      </c>
      <c r="E113" s="33" t="s">
        <v>11</v>
      </c>
      <c r="F113" s="33" t="s">
        <v>128</v>
      </c>
      <c r="G113" s="41"/>
      <c r="H113" s="41">
        <f>G113+'5º Medição'!H113</f>
        <v>0</v>
      </c>
      <c r="I113" s="42">
        <v>105.96</v>
      </c>
      <c r="J113" s="42">
        <v>137.75</v>
      </c>
      <c r="K113" s="42">
        <f t="shared" si="9"/>
        <v>0</v>
      </c>
      <c r="L113" s="42">
        <f t="shared" si="10"/>
        <v>0</v>
      </c>
      <c r="M113" s="79">
        <f t="shared" si="11"/>
        <v>11</v>
      </c>
      <c r="N113" s="84">
        <f t="shared" si="12"/>
        <v>137.75</v>
      </c>
      <c r="O113" s="84">
        <f t="shared" si="13"/>
        <v>1515.25</v>
      </c>
    </row>
    <row r="114" spans="1:15" s="4" customFormat="1" ht="24">
      <c r="A114" s="33" t="s">
        <v>31</v>
      </c>
      <c r="B114" s="33">
        <v>24</v>
      </c>
      <c r="C114" s="33" t="s">
        <v>385</v>
      </c>
      <c r="D114" s="40" t="s">
        <v>113</v>
      </c>
      <c r="E114" s="33" t="s">
        <v>11</v>
      </c>
      <c r="F114" s="33" t="s">
        <v>114</v>
      </c>
      <c r="G114" s="41"/>
      <c r="H114" s="41">
        <f>G114+'5º Medição'!H114</f>
        <v>0</v>
      </c>
      <c r="I114" s="42">
        <v>53.78</v>
      </c>
      <c r="J114" s="42">
        <f>ROUND(I114*1.3,2)</f>
        <v>69.91</v>
      </c>
      <c r="K114" s="42">
        <f t="shared" si="9"/>
        <v>0</v>
      </c>
      <c r="L114" s="42">
        <f t="shared" si="10"/>
        <v>0</v>
      </c>
      <c r="M114" s="79">
        <f t="shared" si="11"/>
        <v>23</v>
      </c>
      <c r="N114" s="84">
        <f t="shared" si="12"/>
        <v>69.91</v>
      </c>
      <c r="O114" s="84">
        <f t="shared" si="13"/>
        <v>1607.9299999999998</v>
      </c>
    </row>
    <row r="115" spans="1:15" s="4" customFormat="1" ht="24">
      <c r="A115" s="33" t="s">
        <v>31</v>
      </c>
      <c r="B115" s="33">
        <v>25</v>
      </c>
      <c r="C115" s="33" t="s">
        <v>386</v>
      </c>
      <c r="D115" s="40" t="s">
        <v>115</v>
      </c>
      <c r="E115" s="33" t="s">
        <v>11</v>
      </c>
      <c r="F115" s="33" t="s">
        <v>116</v>
      </c>
      <c r="G115" s="41"/>
      <c r="H115" s="41">
        <f>G115+'5º Medição'!H115</f>
        <v>0</v>
      </c>
      <c r="I115" s="42">
        <v>62.89</v>
      </c>
      <c r="J115" s="42">
        <v>81.75</v>
      </c>
      <c r="K115" s="42">
        <f t="shared" si="9"/>
        <v>0</v>
      </c>
      <c r="L115" s="42">
        <f t="shared" si="10"/>
        <v>0</v>
      </c>
      <c r="M115" s="79">
        <f t="shared" si="11"/>
        <v>3</v>
      </c>
      <c r="N115" s="84">
        <f t="shared" si="12"/>
        <v>81.75</v>
      </c>
      <c r="O115" s="84">
        <f t="shared" si="13"/>
        <v>245.25</v>
      </c>
    </row>
    <row r="116" spans="1:15" s="4" customFormat="1" ht="24">
      <c r="A116" s="33" t="s">
        <v>460</v>
      </c>
      <c r="B116" s="33" t="s">
        <v>474</v>
      </c>
      <c r="C116" s="33" t="s">
        <v>387</v>
      </c>
      <c r="D116" s="40" t="s">
        <v>117</v>
      </c>
      <c r="E116" s="33" t="s">
        <v>11</v>
      </c>
      <c r="F116" s="33" t="s">
        <v>118</v>
      </c>
      <c r="G116" s="41"/>
      <c r="H116" s="41">
        <f>G116+'5º Medição'!H116</f>
        <v>0</v>
      </c>
      <c r="I116" s="42">
        <v>313.1</v>
      </c>
      <c r="J116" s="42">
        <v>407.03</v>
      </c>
      <c r="K116" s="42">
        <f t="shared" si="9"/>
        <v>0</v>
      </c>
      <c r="L116" s="42">
        <f t="shared" si="10"/>
        <v>0</v>
      </c>
      <c r="M116" s="79">
        <f t="shared" si="11"/>
        <v>2</v>
      </c>
      <c r="N116" s="84">
        <f t="shared" si="12"/>
        <v>407.03</v>
      </c>
      <c r="O116" s="84">
        <f t="shared" si="13"/>
        <v>814.06</v>
      </c>
    </row>
    <row r="117" spans="1:15" s="4" customFormat="1" ht="24">
      <c r="A117" s="33" t="s">
        <v>460</v>
      </c>
      <c r="B117" s="33" t="s">
        <v>475</v>
      </c>
      <c r="C117" s="33" t="s">
        <v>388</v>
      </c>
      <c r="D117" s="40" t="s">
        <v>119</v>
      </c>
      <c r="E117" s="33" t="s">
        <v>11</v>
      </c>
      <c r="F117" s="33" t="s">
        <v>118</v>
      </c>
      <c r="G117" s="41"/>
      <c r="H117" s="41">
        <f>G117+'5º Medição'!H117</f>
        <v>0</v>
      </c>
      <c r="I117" s="42">
        <v>42.38</v>
      </c>
      <c r="J117" s="42">
        <v>55.1</v>
      </c>
      <c r="K117" s="42">
        <f t="shared" si="9"/>
        <v>0</v>
      </c>
      <c r="L117" s="42">
        <f t="shared" si="10"/>
        <v>0</v>
      </c>
      <c r="M117" s="79">
        <f t="shared" si="11"/>
        <v>2</v>
      </c>
      <c r="N117" s="84">
        <f t="shared" si="12"/>
        <v>55.1</v>
      </c>
      <c r="O117" s="84">
        <f t="shared" si="13"/>
        <v>110.2</v>
      </c>
    </row>
    <row r="118" spans="1:15" s="4" customFormat="1" ht="24">
      <c r="A118" s="33" t="s">
        <v>460</v>
      </c>
      <c r="B118" s="33" t="s">
        <v>476</v>
      </c>
      <c r="C118" s="33" t="s">
        <v>389</v>
      </c>
      <c r="D118" s="40" t="s">
        <v>120</v>
      </c>
      <c r="E118" s="33" t="s">
        <v>121</v>
      </c>
      <c r="F118" s="33" t="s">
        <v>122</v>
      </c>
      <c r="G118" s="41"/>
      <c r="H118" s="41">
        <f>G118+'5º Medição'!H118</f>
        <v>0</v>
      </c>
      <c r="I118" s="42">
        <v>54.57</v>
      </c>
      <c r="J118" s="42">
        <v>70.94</v>
      </c>
      <c r="K118" s="42">
        <f t="shared" si="9"/>
        <v>0</v>
      </c>
      <c r="L118" s="42">
        <f t="shared" si="10"/>
        <v>0</v>
      </c>
      <c r="M118" s="79">
        <f t="shared" si="11"/>
        <v>87</v>
      </c>
      <c r="N118" s="84">
        <f t="shared" si="12"/>
        <v>70.94</v>
      </c>
      <c r="O118" s="84">
        <f t="shared" si="13"/>
        <v>6171.78</v>
      </c>
    </row>
    <row r="119" spans="1:15" s="4" customFormat="1" ht="48">
      <c r="A119" s="33" t="s">
        <v>31</v>
      </c>
      <c r="B119" s="33" t="s">
        <v>280</v>
      </c>
      <c r="C119" s="33" t="s">
        <v>281</v>
      </c>
      <c r="D119" s="40" t="s">
        <v>282</v>
      </c>
      <c r="E119" s="33" t="s">
        <v>11</v>
      </c>
      <c r="F119" s="33" t="s">
        <v>116</v>
      </c>
      <c r="G119" s="41"/>
      <c r="H119" s="41">
        <f>G119+'5º Medição'!H119</f>
        <v>0</v>
      </c>
      <c r="I119" s="42">
        <v>7.37</v>
      </c>
      <c r="J119" s="42">
        <f aca="true" t="shared" si="15" ref="J119:J125">ROUND(I119*1.3,2)</f>
        <v>9.58</v>
      </c>
      <c r="K119" s="42">
        <f t="shared" si="9"/>
        <v>0</v>
      </c>
      <c r="L119" s="42">
        <f t="shared" si="10"/>
        <v>0</v>
      </c>
      <c r="M119" s="79">
        <f t="shared" si="11"/>
        <v>3</v>
      </c>
      <c r="N119" s="84">
        <f t="shared" si="12"/>
        <v>9.58</v>
      </c>
      <c r="O119" s="84">
        <f t="shared" si="13"/>
        <v>28.740000000000002</v>
      </c>
    </row>
    <row r="120" spans="1:15" s="4" customFormat="1" ht="24">
      <c r="A120" s="33" t="s">
        <v>31</v>
      </c>
      <c r="B120" s="33">
        <v>52</v>
      </c>
      <c r="C120" s="33" t="s">
        <v>390</v>
      </c>
      <c r="D120" s="40" t="s">
        <v>123</v>
      </c>
      <c r="E120" s="33" t="s">
        <v>11</v>
      </c>
      <c r="F120" s="33" t="s">
        <v>124</v>
      </c>
      <c r="G120" s="41"/>
      <c r="H120" s="41">
        <f>G120+'5º Medição'!H120</f>
        <v>0</v>
      </c>
      <c r="I120" s="42">
        <v>17.33</v>
      </c>
      <c r="J120" s="42">
        <f t="shared" si="15"/>
        <v>22.53</v>
      </c>
      <c r="K120" s="42">
        <f t="shared" si="9"/>
        <v>0</v>
      </c>
      <c r="L120" s="42">
        <f t="shared" si="10"/>
        <v>0</v>
      </c>
      <c r="M120" s="79">
        <f t="shared" si="11"/>
        <v>64</v>
      </c>
      <c r="N120" s="84">
        <f t="shared" si="12"/>
        <v>22.53</v>
      </c>
      <c r="O120" s="84">
        <f t="shared" si="13"/>
        <v>1441.92</v>
      </c>
    </row>
    <row r="121" spans="1:15" s="4" customFormat="1" ht="24">
      <c r="A121" s="33" t="s">
        <v>31</v>
      </c>
      <c r="B121" s="33">
        <v>51</v>
      </c>
      <c r="C121" s="33" t="s">
        <v>391</v>
      </c>
      <c r="D121" s="40" t="s">
        <v>125</v>
      </c>
      <c r="E121" s="33" t="s">
        <v>11</v>
      </c>
      <c r="F121" s="33" t="s">
        <v>126</v>
      </c>
      <c r="G121" s="41"/>
      <c r="H121" s="41">
        <f>G121+'5º Medição'!H121</f>
        <v>0</v>
      </c>
      <c r="I121" s="42">
        <v>23.21</v>
      </c>
      <c r="J121" s="42">
        <f t="shared" si="15"/>
        <v>30.17</v>
      </c>
      <c r="K121" s="42">
        <f t="shared" si="9"/>
        <v>0</v>
      </c>
      <c r="L121" s="42">
        <f t="shared" si="10"/>
        <v>0</v>
      </c>
      <c r="M121" s="79">
        <f t="shared" si="11"/>
        <v>4</v>
      </c>
      <c r="N121" s="84">
        <f t="shared" si="12"/>
        <v>30.17</v>
      </c>
      <c r="O121" s="84">
        <f t="shared" si="13"/>
        <v>120.68</v>
      </c>
    </row>
    <row r="122" spans="1:15" s="4" customFormat="1" ht="24">
      <c r="A122" s="33" t="s">
        <v>31</v>
      </c>
      <c r="B122" s="33">
        <v>30</v>
      </c>
      <c r="C122" s="33" t="s">
        <v>392</v>
      </c>
      <c r="D122" s="40" t="s">
        <v>127</v>
      </c>
      <c r="E122" s="33" t="s">
        <v>11</v>
      </c>
      <c r="F122" s="33" t="s">
        <v>128</v>
      </c>
      <c r="G122" s="41"/>
      <c r="H122" s="41">
        <f>G122+'5º Medição'!H122</f>
        <v>0</v>
      </c>
      <c r="I122" s="42">
        <v>0</v>
      </c>
      <c r="J122" s="42">
        <f t="shared" si="15"/>
        <v>0</v>
      </c>
      <c r="K122" s="42">
        <f t="shared" si="9"/>
        <v>0</v>
      </c>
      <c r="L122" s="42">
        <f t="shared" si="10"/>
        <v>0</v>
      </c>
      <c r="M122" s="79">
        <f t="shared" si="11"/>
        <v>11</v>
      </c>
      <c r="N122" s="84">
        <f t="shared" si="12"/>
        <v>0</v>
      </c>
      <c r="O122" s="84">
        <f t="shared" si="13"/>
        <v>0</v>
      </c>
    </row>
    <row r="123" spans="1:15" s="4" customFormat="1" ht="24">
      <c r="A123" s="33" t="s">
        <v>460</v>
      </c>
      <c r="B123" s="33" t="s">
        <v>477</v>
      </c>
      <c r="C123" s="33" t="s">
        <v>393</v>
      </c>
      <c r="D123" s="40" t="s">
        <v>129</v>
      </c>
      <c r="E123" s="33" t="s">
        <v>121</v>
      </c>
      <c r="F123" s="33">
        <v>82</v>
      </c>
      <c r="G123" s="41"/>
      <c r="H123" s="41">
        <f>G123+'5º Medição'!H123</f>
        <v>0</v>
      </c>
      <c r="I123" s="42">
        <v>64.37</v>
      </c>
      <c r="J123" s="42">
        <f t="shared" si="15"/>
        <v>83.68</v>
      </c>
      <c r="K123" s="42">
        <f t="shared" si="9"/>
        <v>0</v>
      </c>
      <c r="L123" s="42">
        <f t="shared" si="10"/>
        <v>0</v>
      </c>
      <c r="M123" s="79">
        <f t="shared" si="11"/>
        <v>82</v>
      </c>
      <c r="N123" s="84">
        <f t="shared" si="12"/>
        <v>83.68</v>
      </c>
      <c r="O123" s="84">
        <f t="shared" si="13"/>
        <v>6861.76</v>
      </c>
    </row>
    <row r="124" spans="1:15" s="4" customFormat="1" ht="24">
      <c r="A124" s="33" t="s">
        <v>5</v>
      </c>
      <c r="B124" s="33">
        <v>72331</v>
      </c>
      <c r="C124" s="33" t="s">
        <v>394</v>
      </c>
      <c r="D124" s="40" t="s">
        <v>130</v>
      </c>
      <c r="E124" s="33" t="s">
        <v>11</v>
      </c>
      <c r="F124" s="33" t="s">
        <v>131</v>
      </c>
      <c r="G124" s="41"/>
      <c r="H124" s="41">
        <f>G124+'5º Medição'!H124</f>
        <v>0</v>
      </c>
      <c r="I124" s="42">
        <v>17.33</v>
      </c>
      <c r="J124" s="42">
        <f t="shared" si="15"/>
        <v>22.53</v>
      </c>
      <c r="K124" s="42">
        <f t="shared" si="9"/>
        <v>0</v>
      </c>
      <c r="L124" s="42">
        <f t="shared" si="10"/>
        <v>0</v>
      </c>
      <c r="M124" s="79">
        <f t="shared" si="11"/>
        <v>19</v>
      </c>
      <c r="N124" s="84">
        <f t="shared" si="12"/>
        <v>22.53</v>
      </c>
      <c r="O124" s="84">
        <f t="shared" si="13"/>
        <v>428.07000000000005</v>
      </c>
    </row>
    <row r="125" spans="1:15" s="4" customFormat="1" ht="24">
      <c r="A125" s="33" t="s">
        <v>5</v>
      </c>
      <c r="B125" s="33">
        <v>72332</v>
      </c>
      <c r="C125" s="33" t="s">
        <v>395</v>
      </c>
      <c r="D125" s="40" t="s">
        <v>132</v>
      </c>
      <c r="E125" s="33" t="s">
        <v>11</v>
      </c>
      <c r="F125" s="33" t="s">
        <v>128</v>
      </c>
      <c r="G125" s="41"/>
      <c r="H125" s="41">
        <f>G125+'5º Medição'!H125</f>
        <v>0</v>
      </c>
      <c r="I125" s="42">
        <v>19.29</v>
      </c>
      <c r="J125" s="42">
        <f t="shared" si="15"/>
        <v>25.08</v>
      </c>
      <c r="K125" s="42">
        <f t="shared" si="9"/>
        <v>0</v>
      </c>
      <c r="L125" s="42">
        <f t="shared" si="10"/>
        <v>0</v>
      </c>
      <c r="M125" s="79">
        <f t="shared" si="11"/>
        <v>11</v>
      </c>
      <c r="N125" s="84">
        <f t="shared" si="12"/>
        <v>25.08</v>
      </c>
      <c r="O125" s="84">
        <f t="shared" si="13"/>
        <v>275.88</v>
      </c>
    </row>
    <row r="126" spans="1:15" s="4" customFormat="1" ht="24">
      <c r="A126" s="33" t="s">
        <v>460</v>
      </c>
      <c r="B126" s="33" t="s">
        <v>478</v>
      </c>
      <c r="C126" s="33" t="s">
        <v>396</v>
      </c>
      <c r="D126" s="40" t="s">
        <v>133</v>
      </c>
      <c r="E126" s="33" t="s">
        <v>11</v>
      </c>
      <c r="F126" s="33" t="s">
        <v>126</v>
      </c>
      <c r="G126" s="41"/>
      <c r="H126" s="41">
        <f>G126+'5º Medição'!H126</f>
        <v>0</v>
      </c>
      <c r="I126" s="42">
        <v>21.25</v>
      </c>
      <c r="J126" s="42">
        <v>27.63</v>
      </c>
      <c r="K126" s="42">
        <f t="shared" si="9"/>
        <v>0</v>
      </c>
      <c r="L126" s="42">
        <f t="shared" si="10"/>
        <v>0</v>
      </c>
      <c r="M126" s="79">
        <f t="shared" si="11"/>
        <v>4</v>
      </c>
      <c r="N126" s="84">
        <f t="shared" si="12"/>
        <v>27.63</v>
      </c>
      <c r="O126" s="84">
        <f t="shared" si="13"/>
        <v>110.52</v>
      </c>
    </row>
    <row r="127" spans="1:15" s="4" customFormat="1" ht="24">
      <c r="A127" s="33" t="s">
        <v>31</v>
      </c>
      <c r="B127" s="33">
        <v>28</v>
      </c>
      <c r="C127" s="33" t="s">
        <v>397</v>
      </c>
      <c r="D127" s="40" t="s">
        <v>134</v>
      </c>
      <c r="E127" s="33" t="s">
        <v>11</v>
      </c>
      <c r="F127" s="33" t="s">
        <v>12</v>
      </c>
      <c r="G127" s="41"/>
      <c r="H127" s="41">
        <f>G127+'5º Medição'!H127</f>
        <v>0</v>
      </c>
      <c r="I127" s="42">
        <v>25.17</v>
      </c>
      <c r="J127" s="42">
        <f>ROUND(I127*1.3,2)</f>
        <v>32.72</v>
      </c>
      <c r="K127" s="42">
        <f t="shared" si="9"/>
        <v>0</v>
      </c>
      <c r="L127" s="42">
        <f t="shared" si="10"/>
        <v>0</v>
      </c>
      <c r="M127" s="79">
        <f t="shared" si="11"/>
        <v>1</v>
      </c>
      <c r="N127" s="84">
        <f t="shared" si="12"/>
        <v>32.72</v>
      </c>
      <c r="O127" s="84">
        <f t="shared" si="13"/>
        <v>32.72</v>
      </c>
    </row>
    <row r="128" spans="1:15" s="4" customFormat="1" ht="24">
      <c r="A128" s="33" t="s">
        <v>5</v>
      </c>
      <c r="B128" s="33" t="s">
        <v>135</v>
      </c>
      <c r="C128" s="33" t="s">
        <v>398</v>
      </c>
      <c r="D128" s="40" t="s">
        <v>136</v>
      </c>
      <c r="E128" s="33" t="s">
        <v>11</v>
      </c>
      <c r="F128" s="33" t="s">
        <v>118</v>
      </c>
      <c r="G128" s="41"/>
      <c r="H128" s="41">
        <f>G128+'5º Medição'!H128</f>
        <v>0</v>
      </c>
      <c r="I128" s="42">
        <v>19.29</v>
      </c>
      <c r="J128" s="42">
        <v>25.08</v>
      </c>
      <c r="K128" s="42">
        <f t="shared" si="9"/>
        <v>0</v>
      </c>
      <c r="L128" s="42">
        <f t="shared" si="10"/>
        <v>0</v>
      </c>
      <c r="M128" s="79">
        <f t="shared" si="11"/>
        <v>2</v>
      </c>
      <c r="N128" s="84">
        <f t="shared" si="12"/>
        <v>25.08</v>
      </c>
      <c r="O128" s="84">
        <f t="shared" si="13"/>
        <v>50.16</v>
      </c>
    </row>
    <row r="129" spans="1:15" s="4" customFormat="1" ht="24" customHeight="1">
      <c r="A129" s="33" t="s">
        <v>480</v>
      </c>
      <c r="B129" s="33" t="s">
        <v>479</v>
      </c>
      <c r="C129" s="33" t="s">
        <v>399</v>
      </c>
      <c r="D129" s="40" t="s">
        <v>137</v>
      </c>
      <c r="E129" s="33" t="s">
        <v>121</v>
      </c>
      <c r="F129" s="33" t="s">
        <v>138</v>
      </c>
      <c r="G129" s="41"/>
      <c r="H129" s="41">
        <f>G129+'5º Medição'!H129</f>
        <v>0</v>
      </c>
      <c r="I129" s="42">
        <v>106.46</v>
      </c>
      <c r="J129" s="42">
        <v>138.4</v>
      </c>
      <c r="K129" s="42">
        <f t="shared" si="9"/>
        <v>0</v>
      </c>
      <c r="L129" s="42">
        <f t="shared" si="10"/>
        <v>0</v>
      </c>
      <c r="M129" s="79">
        <f t="shared" si="11"/>
        <v>37</v>
      </c>
      <c r="N129" s="84">
        <f t="shared" si="12"/>
        <v>138.4</v>
      </c>
      <c r="O129" s="84">
        <f t="shared" si="13"/>
        <v>5120.8</v>
      </c>
    </row>
    <row r="130" spans="1:15" s="4" customFormat="1" ht="15">
      <c r="A130" s="33"/>
      <c r="B130" s="33"/>
      <c r="C130" s="33"/>
      <c r="D130" s="40" t="s">
        <v>489</v>
      </c>
      <c r="E130" s="33"/>
      <c r="F130" s="33"/>
      <c r="G130" s="41"/>
      <c r="H130" s="41">
        <f>G130+'5º Medição'!H130</f>
        <v>0</v>
      </c>
      <c r="I130" s="42"/>
      <c r="J130" s="42"/>
      <c r="K130" s="42"/>
      <c r="L130" s="42">
        <f t="shared" si="10"/>
        <v>0</v>
      </c>
      <c r="M130" s="79">
        <f t="shared" si="11"/>
        <v>0</v>
      </c>
      <c r="N130" s="84">
        <f t="shared" si="12"/>
        <v>0</v>
      </c>
      <c r="O130" s="84">
        <f t="shared" si="13"/>
        <v>0</v>
      </c>
    </row>
    <row r="131" spans="1:15" s="4" customFormat="1" ht="15">
      <c r="A131" s="33"/>
      <c r="B131" s="33"/>
      <c r="C131" s="33"/>
      <c r="D131" s="48" t="s">
        <v>139</v>
      </c>
      <c r="E131" s="33"/>
      <c r="F131" s="33"/>
      <c r="G131" s="41"/>
      <c r="H131" s="41">
        <f>G131+'5º Medição'!H131</f>
        <v>0</v>
      </c>
      <c r="I131" s="42"/>
      <c r="J131" s="42"/>
      <c r="K131" s="42"/>
      <c r="L131" s="42">
        <f t="shared" si="10"/>
        <v>0</v>
      </c>
      <c r="M131" s="79">
        <f t="shared" si="11"/>
        <v>0</v>
      </c>
      <c r="N131" s="84">
        <f t="shared" si="12"/>
        <v>0</v>
      </c>
      <c r="O131" s="84">
        <f t="shared" si="13"/>
        <v>0</v>
      </c>
    </row>
    <row r="132" spans="1:15" s="4" customFormat="1" ht="108">
      <c r="A132" s="33" t="s">
        <v>5</v>
      </c>
      <c r="B132" s="33" t="s">
        <v>284</v>
      </c>
      <c r="C132" s="33" t="s">
        <v>285</v>
      </c>
      <c r="D132" s="40" t="s">
        <v>286</v>
      </c>
      <c r="E132" s="33" t="s">
        <v>11</v>
      </c>
      <c r="F132" s="33" t="s">
        <v>12</v>
      </c>
      <c r="G132" s="41"/>
      <c r="H132" s="41">
        <f>G132+'5º Medição'!H132</f>
        <v>0</v>
      </c>
      <c r="I132" s="42">
        <v>184.36</v>
      </c>
      <c r="J132" s="42">
        <v>239.67</v>
      </c>
      <c r="K132" s="42">
        <f t="shared" si="9"/>
        <v>0</v>
      </c>
      <c r="L132" s="42">
        <f t="shared" si="10"/>
        <v>0</v>
      </c>
      <c r="M132" s="79">
        <f t="shared" si="11"/>
        <v>1</v>
      </c>
      <c r="N132" s="84">
        <f t="shared" si="12"/>
        <v>239.67</v>
      </c>
      <c r="O132" s="84">
        <f t="shared" si="13"/>
        <v>239.67</v>
      </c>
    </row>
    <row r="133" spans="1:15" s="4" customFormat="1" ht="36">
      <c r="A133" s="33" t="s">
        <v>5</v>
      </c>
      <c r="B133" s="33" t="s">
        <v>140</v>
      </c>
      <c r="C133" s="33" t="s">
        <v>400</v>
      </c>
      <c r="D133" s="40" t="s">
        <v>141</v>
      </c>
      <c r="E133" s="33" t="s">
        <v>11</v>
      </c>
      <c r="F133" s="33" t="s">
        <v>12</v>
      </c>
      <c r="G133" s="41"/>
      <c r="H133" s="41">
        <f>G133+'5º Medição'!H133</f>
        <v>0</v>
      </c>
      <c r="I133" s="42">
        <v>112.58</v>
      </c>
      <c r="J133" s="42">
        <v>146.35</v>
      </c>
      <c r="K133" s="42">
        <f t="shared" si="9"/>
        <v>0</v>
      </c>
      <c r="L133" s="42">
        <f t="shared" si="10"/>
        <v>0</v>
      </c>
      <c r="M133" s="79">
        <f t="shared" si="11"/>
        <v>1</v>
      </c>
      <c r="N133" s="84">
        <f t="shared" si="12"/>
        <v>146.35</v>
      </c>
      <c r="O133" s="84">
        <f t="shared" si="13"/>
        <v>146.35</v>
      </c>
    </row>
    <row r="134" spans="1:15" s="4" customFormat="1" ht="36">
      <c r="A134" s="33" t="s">
        <v>5</v>
      </c>
      <c r="B134" s="33" t="s">
        <v>142</v>
      </c>
      <c r="C134" s="33" t="s">
        <v>401</v>
      </c>
      <c r="D134" s="40" t="s">
        <v>143</v>
      </c>
      <c r="E134" s="33" t="s">
        <v>11</v>
      </c>
      <c r="F134" s="33" t="s">
        <v>12</v>
      </c>
      <c r="G134" s="41"/>
      <c r="H134" s="41">
        <f>G134+'5º Medição'!H134</f>
        <v>0</v>
      </c>
      <c r="I134" s="42">
        <v>102.78</v>
      </c>
      <c r="J134" s="42">
        <v>133.61</v>
      </c>
      <c r="K134" s="42">
        <f t="shared" si="9"/>
        <v>0</v>
      </c>
      <c r="L134" s="42">
        <f t="shared" si="10"/>
        <v>0</v>
      </c>
      <c r="M134" s="79">
        <f t="shared" si="11"/>
        <v>1</v>
      </c>
      <c r="N134" s="84">
        <f t="shared" si="12"/>
        <v>133.61</v>
      </c>
      <c r="O134" s="84">
        <f t="shared" si="13"/>
        <v>133.61</v>
      </c>
    </row>
    <row r="135" spans="1:15" s="4" customFormat="1" ht="36">
      <c r="A135" s="33" t="s">
        <v>460</v>
      </c>
      <c r="B135" s="33" t="s">
        <v>481</v>
      </c>
      <c r="C135" s="33" t="s">
        <v>402</v>
      </c>
      <c r="D135" s="40" t="s">
        <v>482</v>
      </c>
      <c r="E135" s="33" t="s">
        <v>11</v>
      </c>
      <c r="F135" s="33" t="s">
        <v>12</v>
      </c>
      <c r="G135" s="41"/>
      <c r="H135" s="41">
        <f>G135+'5º Medição'!H135</f>
        <v>0</v>
      </c>
      <c r="I135" s="42">
        <v>104.12</v>
      </c>
      <c r="J135" s="42">
        <v>135.35</v>
      </c>
      <c r="K135" s="42">
        <f t="shared" si="9"/>
        <v>0</v>
      </c>
      <c r="L135" s="42">
        <f t="shared" si="10"/>
        <v>0</v>
      </c>
      <c r="M135" s="79">
        <f t="shared" si="11"/>
        <v>1</v>
      </c>
      <c r="N135" s="84">
        <f t="shared" si="12"/>
        <v>135.35</v>
      </c>
      <c r="O135" s="84">
        <f t="shared" si="13"/>
        <v>135.35</v>
      </c>
    </row>
    <row r="136" spans="1:15" s="4" customFormat="1" ht="15">
      <c r="A136" s="33"/>
      <c r="B136" s="33"/>
      <c r="C136" s="33"/>
      <c r="D136" s="40" t="s">
        <v>489</v>
      </c>
      <c r="E136" s="33"/>
      <c r="F136" s="33"/>
      <c r="G136" s="41"/>
      <c r="H136" s="41">
        <f>G136+'5º Medição'!H136</f>
        <v>0</v>
      </c>
      <c r="I136" s="42"/>
      <c r="J136" s="42"/>
      <c r="K136" s="42"/>
      <c r="L136" s="42">
        <f t="shared" si="10"/>
        <v>0</v>
      </c>
      <c r="M136" s="79">
        <f t="shared" si="11"/>
        <v>0</v>
      </c>
      <c r="N136" s="84">
        <f t="shared" si="12"/>
        <v>0</v>
      </c>
      <c r="O136" s="84">
        <f t="shared" si="13"/>
        <v>0</v>
      </c>
    </row>
    <row r="137" spans="1:15" s="2" customFormat="1" ht="15">
      <c r="A137" s="360" t="s">
        <v>144</v>
      </c>
      <c r="B137" s="360"/>
      <c r="C137" s="360"/>
      <c r="D137" s="360"/>
      <c r="E137" s="360"/>
      <c r="F137" s="33"/>
      <c r="G137" s="41"/>
      <c r="H137" s="41">
        <f>G137+'5º Medição'!H137</f>
        <v>0</v>
      </c>
      <c r="I137" s="42"/>
      <c r="J137" s="42"/>
      <c r="K137" s="42"/>
      <c r="L137" s="42">
        <f t="shared" si="10"/>
        <v>0</v>
      </c>
      <c r="M137" s="79">
        <f t="shared" si="11"/>
        <v>0</v>
      </c>
      <c r="N137" s="84">
        <f t="shared" si="12"/>
        <v>0</v>
      </c>
      <c r="O137" s="84">
        <f t="shared" si="13"/>
        <v>0</v>
      </c>
    </row>
    <row r="138" spans="1:15" s="2" customFormat="1" ht="108">
      <c r="A138" s="33" t="s">
        <v>5</v>
      </c>
      <c r="B138" s="33" t="s">
        <v>284</v>
      </c>
      <c r="C138" s="33" t="s">
        <v>287</v>
      </c>
      <c r="D138" s="40" t="s">
        <v>286</v>
      </c>
      <c r="E138" s="33" t="s">
        <v>11</v>
      </c>
      <c r="F138" s="33" t="s">
        <v>118</v>
      </c>
      <c r="G138" s="41"/>
      <c r="H138" s="41">
        <f>G138+'5º Medição'!H138</f>
        <v>0</v>
      </c>
      <c r="I138" s="42">
        <v>184.36</v>
      </c>
      <c r="J138" s="42">
        <v>239.67</v>
      </c>
      <c r="K138" s="42">
        <f t="shared" si="9"/>
        <v>0</v>
      </c>
      <c r="L138" s="42">
        <f t="shared" si="10"/>
        <v>0</v>
      </c>
      <c r="M138" s="79">
        <f t="shared" si="11"/>
        <v>2</v>
      </c>
      <c r="N138" s="84">
        <f t="shared" si="12"/>
        <v>239.67</v>
      </c>
      <c r="O138" s="84">
        <f t="shared" si="13"/>
        <v>479.34</v>
      </c>
    </row>
    <row r="139" spans="1:15" s="4" customFormat="1" ht="24">
      <c r="A139" s="33" t="s">
        <v>31</v>
      </c>
      <c r="B139" s="33">
        <v>20</v>
      </c>
      <c r="C139" s="33" t="s">
        <v>403</v>
      </c>
      <c r="D139" s="40" t="s">
        <v>145</v>
      </c>
      <c r="E139" s="33" t="s">
        <v>11</v>
      </c>
      <c r="F139" s="33" t="s">
        <v>118</v>
      </c>
      <c r="G139" s="41"/>
      <c r="H139" s="41">
        <f>G139+'5º Medição'!H139</f>
        <v>0</v>
      </c>
      <c r="I139" s="42">
        <v>29.09</v>
      </c>
      <c r="J139" s="42">
        <v>37.82</v>
      </c>
      <c r="K139" s="42">
        <f t="shared" si="9"/>
        <v>0</v>
      </c>
      <c r="L139" s="42">
        <f t="shared" si="10"/>
        <v>0</v>
      </c>
      <c r="M139" s="79">
        <f t="shared" si="11"/>
        <v>2</v>
      </c>
      <c r="N139" s="84">
        <f t="shared" si="12"/>
        <v>37.82</v>
      </c>
      <c r="O139" s="84">
        <f t="shared" si="13"/>
        <v>75.64</v>
      </c>
    </row>
    <row r="140" spans="1:15" s="4" customFormat="1" ht="36">
      <c r="A140" s="33" t="s">
        <v>460</v>
      </c>
      <c r="B140" s="33" t="s">
        <v>481</v>
      </c>
      <c r="C140" s="33" t="s">
        <v>404</v>
      </c>
      <c r="D140" s="40" t="s">
        <v>482</v>
      </c>
      <c r="E140" s="33" t="s">
        <v>11</v>
      </c>
      <c r="F140" s="33" t="s">
        <v>116</v>
      </c>
      <c r="G140" s="41"/>
      <c r="H140" s="41">
        <f>G140+'5º Medição'!H140</f>
        <v>0</v>
      </c>
      <c r="I140" s="42">
        <v>104.12</v>
      </c>
      <c r="J140" s="42">
        <v>135.35</v>
      </c>
      <c r="K140" s="42">
        <f t="shared" si="9"/>
        <v>0</v>
      </c>
      <c r="L140" s="42">
        <f t="shared" si="10"/>
        <v>0</v>
      </c>
      <c r="M140" s="79">
        <f t="shared" si="11"/>
        <v>3</v>
      </c>
      <c r="N140" s="84">
        <f t="shared" si="12"/>
        <v>135.35</v>
      </c>
      <c r="O140" s="84">
        <f t="shared" si="13"/>
        <v>406.04999999999995</v>
      </c>
    </row>
    <row r="141" spans="1:15" s="2" customFormat="1" ht="36">
      <c r="A141" s="33" t="s">
        <v>5</v>
      </c>
      <c r="B141" s="33" t="s">
        <v>142</v>
      </c>
      <c r="C141" s="33" t="s">
        <v>405</v>
      </c>
      <c r="D141" s="40" t="s">
        <v>146</v>
      </c>
      <c r="E141" s="33" t="s">
        <v>11</v>
      </c>
      <c r="F141" s="33" t="s">
        <v>118</v>
      </c>
      <c r="G141" s="41"/>
      <c r="H141" s="41">
        <f>G141+'5º Medição'!H141</f>
        <v>0</v>
      </c>
      <c r="I141" s="42">
        <v>63.58</v>
      </c>
      <c r="J141" s="42">
        <v>82.65</v>
      </c>
      <c r="K141" s="42">
        <f t="shared" si="9"/>
        <v>0</v>
      </c>
      <c r="L141" s="42">
        <f t="shared" si="10"/>
        <v>0</v>
      </c>
      <c r="M141" s="79">
        <f t="shared" si="11"/>
        <v>2</v>
      </c>
      <c r="N141" s="84">
        <f t="shared" si="12"/>
        <v>82.65</v>
      </c>
      <c r="O141" s="84">
        <f t="shared" si="13"/>
        <v>165.3</v>
      </c>
    </row>
    <row r="142" spans="1:15" s="2" customFormat="1" ht="36">
      <c r="A142" s="33" t="s">
        <v>5</v>
      </c>
      <c r="B142" s="33" t="s">
        <v>147</v>
      </c>
      <c r="C142" s="33" t="s">
        <v>406</v>
      </c>
      <c r="D142" s="40" t="s">
        <v>148</v>
      </c>
      <c r="E142" s="33" t="s">
        <v>11</v>
      </c>
      <c r="F142" s="33" t="s">
        <v>149</v>
      </c>
      <c r="G142" s="41"/>
      <c r="H142" s="41">
        <f>G142+'5º Medição'!H142</f>
        <v>0</v>
      </c>
      <c r="I142" s="42">
        <v>19.48</v>
      </c>
      <c r="J142" s="42">
        <v>25.32</v>
      </c>
      <c r="K142" s="42">
        <f t="shared" si="9"/>
        <v>0</v>
      </c>
      <c r="L142" s="42">
        <f t="shared" si="10"/>
        <v>0</v>
      </c>
      <c r="M142" s="79">
        <f t="shared" si="11"/>
        <v>10</v>
      </c>
      <c r="N142" s="84">
        <f t="shared" si="12"/>
        <v>25.32</v>
      </c>
      <c r="O142" s="84">
        <f t="shared" si="13"/>
        <v>253.2</v>
      </c>
    </row>
    <row r="143" spans="1:15" s="2" customFormat="1" ht="36">
      <c r="A143" s="33" t="s">
        <v>5</v>
      </c>
      <c r="B143" s="33" t="s">
        <v>150</v>
      </c>
      <c r="C143" s="33" t="s">
        <v>407</v>
      </c>
      <c r="D143" s="40" t="s">
        <v>151</v>
      </c>
      <c r="E143" s="33" t="s">
        <v>11</v>
      </c>
      <c r="F143" s="33" t="s">
        <v>149</v>
      </c>
      <c r="G143" s="41"/>
      <c r="H143" s="41">
        <f>G143+'5º Medição'!H143</f>
        <v>0</v>
      </c>
      <c r="I143" s="42">
        <v>22.42</v>
      </c>
      <c r="J143" s="42">
        <v>29.14</v>
      </c>
      <c r="K143" s="42">
        <f t="shared" si="9"/>
        <v>0</v>
      </c>
      <c r="L143" s="42">
        <f t="shared" si="10"/>
        <v>0</v>
      </c>
      <c r="M143" s="79">
        <f t="shared" si="11"/>
        <v>10</v>
      </c>
      <c r="N143" s="84">
        <f t="shared" si="12"/>
        <v>29.14</v>
      </c>
      <c r="O143" s="84">
        <f t="shared" si="13"/>
        <v>291.4</v>
      </c>
    </row>
    <row r="144" spans="1:15" s="2" customFormat="1" ht="24">
      <c r="A144" s="33" t="s">
        <v>5</v>
      </c>
      <c r="B144" s="33" t="s">
        <v>152</v>
      </c>
      <c r="C144" s="33" t="s">
        <v>408</v>
      </c>
      <c r="D144" s="40" t="s">
        <v>153</v>
      </c>
      <c r="E144" s="33" t="s">
        <v>11</v>
      </c>
      <c r="F144" s="33" t="s">
        <v>154</v>
      </c>
      <c r="G144" s="41"/>
      <c r="H144" s="41">
        <f>G144+'5º Medição'!H144</f>
        <v>0</v>
      </c>
      <c r="I144" s="42">
        <v>39.93</v>
      </c>
      <c r="J144" s="42">
        <v>46.98</v>
      </c>
      <c r="K144" s="42">
        <f aca="true" t="shared" si="16" ref="K144:K207">J144*G144</f>
        <v>0</v>
      </c>
      <c r="L144" s="42">
        <f aca="true" t="shared" si="17" ref="L144:L207">H144*J144</f>
        <v>0</v>
      </c>
      <c r="M144" s="79">
        <f aca="true" t="shared" si="18" ref="M144:M207">F144-H144</f>
        <v>5</v>
      </c>
      <c r="N144" s="84">
        <f t="shared" si="12"/>
        <v>46.98</v>
      </c>
      <c r="O144" s="84">
        <f t="shared" si="13"/>
        <v>234.89999999999998</v>
      </c>
    </row>
    <row r="145" spans="1:15" s="2" customFormat="1" ht="15">
      <c r="A145" s="33"/>
      <c r="B145" s="33"/>
      <c r="C145" s="33"/>
      <c r="D145" s="40"/>
      <c r="E145" s="33"/>
      <c r="F145" s="33"/>
      <c r="G145" s="41"/>
      <c r="H145" s="41">
        <f>G145+'5º Medição'!H145</f>
        <v>0</v>
      </c>
      <c r="I145" s="42"/>
      <c r="J145" s="42"/>
      <c r="K145" s="42"/>
      <c r="L145" s="42">
        <f t="shared" si="17"/>
        <v>0</v>
      </c>
      <c r="M145" s="79">
        <f t="shared" si="18"/>
        <v>0</v>
      </c>
      <c r="N145" s="84">
        <f t="shared" si="12"/>
        <v>0</v>
      </c>
      <c r="O145" s="84">
        <f t="shared" si="13"/>
        <v>0</v>
      </c>
    </row>
    <row r="146" spans="1:15" s="2" customFormat="1" ht="30" customHeight="1">
      <c r="A146" s="33"/>
      <c r="B146" s="33"/>
      <c r="C146" s="33"/>
      <c r="D146" s="48" t="s">
        <v>155</v>
      </c>
      <c r="E146" s="33"/>
      <c r="F146" s="33"/>
      <c r="G146" s="41"/>
      <c r="H146" s="41">
        <f>G146+'5º Medição'!H146</f>
        <v>0</v>
      </c>
      <c r="I146" s="42"/>
      <c r="J146" s="42"/>
      <c r="K146" s="42"/>
      <c r="L146" s="42">
        <f t="shared" si="17"/>
        <v>0</v>
      </c>
      <c r="M146" s="79">
        <f t="shared" si="18"/>
        <v>0</v>
      </c>
      <c r="N146" s="84">
        <f t="shared" si="12"/>
        <v>0</v>
      </c>
      <c r="O146" s="84">
        <f t="shared" si="13"/>
        <v>0</v>
      </c>
    </row>
    <row r="147" spans="1:15" s="4" customFormat="1" ht="24">
      <c r="A147" s="33" t="s">
        <v>460</v>
      </c>
      <c r="B147" s="33" t="s">
        <v>484</v>
      </c>
      <c r="C147" s="33" t="s">
        <v>409</v>
      </c>
      <c r="D147" s="40" t="s">
        <v>156</v>
      </c>
      <c r="E147" s="33" t="s">
        <v>11</v>
      </c>
      <c r="F147" s="33" t="s">
        <v>157</v>
      </c>
      <c r="G147" s="41"/>
      <c r="H147" s="41">
        <f>G147+'5º Medição'!H147</f>
        <v>0</v>
      </c>
      <c r="I147" s="42">
        <v>59.31</v>
      </c>
      <c r="J147" s="42">
        <v>77.1</v>
      </c>
      <c r="K147" s="42">
        <f t="shared" si="16"/>
        <v>0</v>
      </c>
      <c r="L147" s="42">
        <f t="shared" si="17"/>
        <v>0</v>
      </c>
      <c r="M147" s="79">
        <f t="shared" si="18"/>
        <v>12</v>
      </c>
      <c r="N147" s="84">
        <f t="shared" si="12"/>
        <v>77.1</v>
      </c>
      <c r="O147" s="84">
        <f t="shared" si="13"/>
        <v>925.1999999999999</v>
      </c>
    </row>
    <row r="148" spans="1:15" s="4" customFormat="1" ht="36">
      <c r="A148" s="33" t="s">
        <v>460</v>
      </c>
      <c r="B148" s="33" t="s">
        <v>483</v>
      </c>
      <c r="C148" s="33" t="s">
        <v>410</v>
      </c>
      <c r="D148" s="40" t="s">
        <v>158</v>
      </c>
      <c r="E148" s="33" t="s">
        <v>121</v>
      </c>
      <c r="F148" s="33" t="s">
        <v>157</v>
      </c>
      <c r="G148" s="41"/>
      <c r="H148" s="41">
        <f>G148+'5º Medição'!H148</f>
        <v>0</v>
      </c>
      <c r="I148" s="42">
        <v>64.37</v>
      </c>
      <c r="J148" s="42">
        <v>83.68</v>
      </c>
      <c r="K148" s="42">
        <f t="shared" si="16"/>
        <v>0</v>
      </c>
      <c r="L148" s="42">
        <f t="shared" si="17"/>
        <v>0</v>
      </c>
      <c r="M148" s="79">
        <f t="shared" si="18"/>
        <v>12</v>
      </c>
      <c r="N148" s="84">
        <f aca="true" t="shared" si="19" ref="N148:N207">J148</f>
        <v>83.68</v>
      </c>
      <c r="O148" s="84">
        <f aca="true" t="shared" si="20" ref="O148:O207">M148*N148</f>
        <v>1004.1600000000001</v>
      </c>
    </row>
    <row r="149" spans="1:15" s="4" customFormat="1" ht="36">
      <c r="A149" s="33" t="s">
        <v>460</v>
      </c>
      <c r="B149" s="33" t="s">
        <v>486</v>
      </c>
      <c r="C149" s="33" t="s">
        <v>288</v>
      </c>
      <c r="D149" s="40" t="s">
        <v>289</v>
      </c>
      <c r="E149" s="33" t="s">
        <v>121</v>
      </c>
      <c r="F149" s="33" t="s">
        <v>157</v>
      </c>
      <c r="G149" s="41"/>
      <c r="H149" s="41">
        <f>G149+'5º Medição'!H149</f>
        <v>0</v>
      </c>
      <c r="I149" s="42">
        <v>12.82</v>
      </c>
      <c r="J149" s="42">
        <v>16.66</v>
      </c>
      <c r="K149" s="42">
        <f t="shared" si="16"/>
        <v>0</v>
      </c>
      <c r="L149" s="42">
        <f t="shared" si="17"/>
        <v>0</v>
      </c>
      <c r="M149" s="79">
        <f t="shared" si="18"/>
        <v>12</v>
      </c>
      <c r="N149" s="84">
        <f t="shared" si="19"/>
        <v>16.66</v>
      </c>
      <c r="O149" s="84">
        <f t="shared" si="20"/>
        <v>199.92000000000002</v>
      </c>
    </row>
    <row r="150" spans="1:15" s="4" customFormat="1" ht="24">
      <c r="A150" s="33" t="s">
        <v>460</v>
      </c>
      <c r="B150" s="33" t="s">
        <v>485</v>
      </c>
      <c r="C150" s="33" t="s">
        <v>411</v>
      </c>
      <c r="D150" s="40" t="s">
        <v>159</v>
      </c>
      <c r="E150" s="33" t="s">
        <v>121</v>
      </c>
      <c r="F150" s="33" t="s">
        <v>160</v>
      </c>
      <c r="G150" s="41"/>
      <c r="H150" s="41">
        <f>G150+'5º Medição'!H150</f>
        <v>0</v>
      </c>
      <c r="I150" s="42">
        <v>59.47</v>
      </c>
      <c r="J150" s="42">
        <v>77.31</v>
      </c>
      <c r="K150" s="42">
        <f t="shared" si="16"/>
        <v>0</v>
      </c>
      <c r="L150" s="42">
        <f t="shared" si="17"/>
        <v>0</v>
      </c>
      <c r="M150" s="79">
        <f t="shared" si="18"/>
        <v>9</v>
      </c>
      <c r="N150" s="84">
        <f t="shared" si="19"/>
        <v>77.31</v>
      </c>
      <c r="O150" s="84">
        <f t="shared" si="20"/>
        <v>695.79</v>
      </c>
    </row>
    <row r="151" spans="1:15" s="4" customFormat="1" ht="48">
      <c r="A151" s="33" t="s">
        <v>460</v>
      </c>
      <c r="B151" s="33" t="s">
        <v>487</v>
      </c>
      <c r="C151" s="33" t="s">
        <v>290</v>
      </c>
      <c r="D151" s="40" t="s">
        <v>291</v>
      </c>
      <c r="E151" s="33" t="s">
        <v>11</v>
      </c>
      <c r="F151" s="33" t="s">
        <v>12</v>
      </c>
      <c r="G151" s="41"/>
      <c r="H151" s="41">
        <f>G151+'5º Medição'!H151</f>
        <v>0</v>
      </c>
      <c r="I151" s="42">
        <v>2283.33</v>
      </c>
      <c r="J151" s="42">
        <v>2968.33</v>
      </c>
      <c r="K151" s="42">
        <f t="shared" si="16"/>
        <v>0</v>
      </c>
      <c r="L151" s="42">
        <f t="shared" si="17"/>
        <v>0</v>
      </c>
      <c r="M151" s="79">
        <f t="shared" si="18"/>
        <v>1</v>
      </c>
      <c r="N151" s="84">
        <f t="shared" si="19"/>
        <v>2968.33</v>
      </c>
      <c r="O151" s="84">
        <f t="shared" si="20"/>
        <v>2968.33</v>
      </c>
    </row>
    <row r="152" spans="1:15" s="4" customFormat="1" ht="24">
      <c r="A152" s="33" t="s">
        <v>31</v>
      </c>
      <c r="B152" s="33">
        <v>162</v>
      </c>
      <c r="C152" s="33" t="s">
        <v>412</v>
      </c>
      <c r="D152" s="40" t="s">
        <v>161</v>
      </c>
      <c r="E152" s="33" t="s">
        <v>11</v>
      </c>
      <c r="F152" s="33" t="s">
        <v>12</v>
      </c>
      <c r="G152" s="41"/>
      <c r="H152" s="41">
        <f>G152+'5º Medição'!H152</f>
        <v>0</v>
      </c>
      <c r="I152" s="42">
        <v>911.33</v>
      </c>
      <c r="J152" s="42">
        <f>ROUND(I152*1.3,2)</f>
        <v>1184.73</v>
      </c>
      <c r="K152" s="42">
        <f t="shared" si="16"/>
        <v>0</v>
      </c>
      <c r="L152" s="42">
        <f t="shared" si="17"/>
        <v>0</v>
      </c>
      <c r="M152" s="79">
        <f t="shared" si="18"/>
        <v>1</v>
      </c>
      <c r="N152" s="84">
        <f t="shared" si="19"/>
        <v>1184.73</v>
      </c>
      <c r="O152" s="84">
        <f t="shared" si="20"/>
        <v>1184.73</v>
      </c>
    </row>
    <row r="153" spans="1:15" s="4" customFormat="1" ht="24">
      <c r="A153" s="33" t="s">
        <v>31</v>
      </c>
      <c r="B153" s="33">
        <v>176</v>
      </c>
      <c r="C153" s="33" t="s">
        <v>413</v>
      </c>
      <c r="D153" s="40" t="s">
        <v>162</v>
      </c>
      <c r="E153" s="33" t="s">
        <v>11</v>
      </c>
      <c r="F153" s="33" t="s">
        <v>12</v>
      </c>
      <c r="G153" s="41"/>
      <c r="H153" s="41">
        <f>G153+'5º Medição'!H153</f>
        <v>0</v>
      </c>
      <c r="I153" s="42">
        <v>911.33</v>
      </c>
      <c r="J153" s="42">
        <f>ROUND(I153*1.3,2)</f>
        <v>1184.73</v>
      </c>
      <c r="K153" s="42">
        <f t="shared" si="16"/>
        <v>0</v>
      </c>
      <c r="L153" s="42">
        <f t="shared" si="17"/>
        <v>0</v>
      </c>
      <c r="M153" s="79">
        <f t="shared" si="18"/>
        <v>1</v>
      </c>
      <c r="N153" s="84">
        <f t="shared" si="19"/>
        <v>1184.73</v>
      </c>
      <c r="O153" s="84">
        <f t="shared" si="20"/>
        <v>1184.73</v>
      </c>
    </row>
    <row r="154" spans="1:15" s="4" customFormat="1" ht="24">
      <c r="A154" s="33" t="s">
        <v>460</v>
      </c>
      <c r="B154" s="33" t="s">
        <v>488</v>
      </c>
      <c r="C154" s="33" t="s">
        <v>414</v>
      </c>
      <c r="D154" s="40" t="s">
        <v>163</v>
      </c>
      <c r="E154" s="33" t="s">
        <v>11</v>
      </c>
      <c r="F154" s="33" t="s">
        <v>118</v>
      </c>
      <c r="G154" s="41"/>
      <c r="H154" s="41">
        <f>G154+'5º Medição'!H154</f>
        <v>0</v>
      </c>
      <c r="I154" s="42">
        <v>8.35</v>
      </c>
      <c r="J154" s="42">
        <v>10.85</v>
      </c>
      <c r="K154" s="42">
        <f t="shared" si="16"/>
        <v>0</v>
      </c>
      <c r="L154" s="42">
        <f t="shared" si="17"/>
        <v>0</v>
      </c>
      <c r="M154" s="79">
        <f t="shared" si="18"/>
        <v>2</v>
      </c>
      <c r="N154" s="84">
        <f t="shared" si="19"/>
        <v>10.85</v>
      </c>
      <c r="O154" s="84">
        <f t="shared" si="20"/>
        <v>21.7</v>
      </c>
    </row>
    <row r="155" spans="1:15" s="4" customFormat="1" ht="36">
      <c r="A155" s="33" t="s">
        <v>460</v>
      </c>
      <c r="B155" s="33" t="s">
        <v>483</v>
      </c>
      <c r="C155" s="33" t="s">
        <v>415</v>
      </c>
      <c r="D155" s="40" t="s">
        <v>164</v>
      </c>
      <c r="E155" s="33" t="s">
        <v>121</v>
      </c>
      <c r="F155" s="33" t="s">
        <v>118</v>
      </c>
      <c r="G155" s="41"/>
      <c r="H155" s="41">
        <f>G155+'5º Medição'!H155</f>
        <v>0</v>
      </c>
      <c r="I155" s="42">
        <v>50.59</v>
      </c>
      <c r="J155" s="42">
        <v>65.77</v>
      </c>
      <c r="K155" s="42">
        <f t="shared" si="16"/>
        <v>0</v>
      </c>
      <c r="L155" s="42">
        <f t="shared" si="17"/>
        <v>0</v>
      </c>
      <c r="M155" s="79">
        <f t="shared" si="18"/>
        <v>2</v>
      </c>
      <c r="N155" s="84">
        <f t="shared" si="19"/>
        <v>65.77</v>
      </c>
      <c r="O155" s="84">
        <f t="shared" si="20"/>
        <v>131.54</v>
      </c>
    </row>
    <row r="156" spans="1:15" s="2" customFormat="1" ht="24">
      <c r="A156" s="33" t="s">
        <v>5</v>
      </c>
      <c r="B156" s="33">
        <v>73749</v>
      </c>
      <c r="C156" s="33" t="s">
        <v>416</v>
      </c>
      <c r="D156" s="40" t="s">
        <v>165</v>
      </c>
      <c r="E156" s="33" t="s">
        <v>11</v>
      </c>
      <c r="F156" s="33" t="s">
        <v>12</v>
      </c>
      <c r="G156" s="41"/>
      <c r="H156" s="41">
        <f>G156+'5º Medição'!H156</f>
        <v>0</v>
      </c>
      <c r="I156" s="42">
        <v>120.66</v>
      </c>
      <c r="J156" s="42">
        <v>156.86</v>
      </c>
      <c r="K156" s="42">
        <f t="shared" si="16"/>
        <v>0</v>
      </c>
      <c r="L156" s="42">
        <f t="shared" si="17"/>
        <v>0</v>
      </c>
      <c r="M156" s="79">
        <f t="shared" si="18"/>
        <v>1</v>
      </c>
      <c r="N156" s="84">
        <f t="shared" si="19"/>
        <v>156.86</v>
      </c>
      <c r="O156" s="84">
        <f t="shared" si="20"/>
        <v>156.86</v>
      </c>
    </row>
    <row r="157" spans="1:15" s="2" customFormat="1" ht="48">
      <c r="A157" s="33" t="s">
        <v>5</v>
      </c>
      <c r="B157" s="33" t="s">
        <v>458</v>
      </c>
      <c r="C157" s="33" t="s">
        <v>292</v>
      </c>
      <c r="D157" s="40" t="s">
        <v>293</v>
      </c>
      <c r="E157" s="33" t="s">
        <v>11</v>
      </c>
      <c r="F157" s="33" t="s">
        <v>116</v>
      </c>
      <c r="G157" s="41"/>
      <c r="H157" s="41">
        <f>G157+'5º Medição'!H157</f>
        <v>0</v>
      </c>
      <c r="I157" s="42">
        <v>135.95</v>
      </c>
      <c r="J157" s="42">
        <v>176.74</v>
      </c>
      <c r="K157" s="42">
        <f t="shared" si="16"/>
        <v>0</v>
      </c>
      <c r="L157" s="42">
        <f t="shared" si="17"/>
        <v>0</v>
      </c>
      <c r="M157" s="79">
        <f t="shared" si="18"/>
        <v>3</v>
      </c>
      <c r="N157" s="84">
        <f t="shared" si="19"/>
        <v>176.74</v>
      </c>
      <c r="O157" s="84">
        <f t="shared" si="20"/>
        <v>530.22</v>
      </c>
    </row>
    <row r="158" spans="1:15" s="2" customFormat="1" ht="15">
      <c r="A158" s="33"/>
      <c r="B158" s="33"/>
      <c r="C158" s="33"/>
      <c r="D158" s="40"/>
      <c r="E158" s="33"/>
      <c r="F158" s="33"/>
      <c r="G158" s="41"/>
      <c r="H158" s="41">
        <f>G158+'5º Medição'!H158</f>
        <v>0</v>
      </c>
      <c r="I158" s="42"/>
      <c r="J158" s="42"/>
      <c r="K158" s="42"/>
      <c r="L158" s="42">
        <f t="shared" si="17"/>
        <v>0</v>
      </c>
      <c r="M158" s="79">
        <f t="shared" si="18"/>
        <v>0</v>
      </c>
      <c r="N158" s="84">
        <f t="shared" si="19"/>
        <v>0</v>
      </c>
      <c r="O158" s="84">
        <f t="shared" si="20"/>
        <v>0</v>
      </c>
    </row>
    <row r="159" spans="1:15" s="2" customFormat="1" ht="15">
      <c r="A159" s="34"/>
      <c r="B159" s="34"/>
      <c r="C159" s="43">
        <v>10</v>
      </c>
      <c r="D159" s="44" t="s">
        <v>166</v>
      </c>
      <c r="E159" s="34"/>
      <c r="F159" s="34"/>
      <c r="G159" s="45"/>
      <c r="H159" s="41">
        <f>G159+'5º Medição'!H159</f>
        <v>0</v>
      </c>
      <c r="I159" s="46"/>
      <c r="J159" s="46"/>
      <c r="K159" s="42"/>
      <c r="L159" s="42">
        <f t="shared" si="17"/>
        <v>0</v>
      </c>
      <c r="M159" s="79">
        <f t="shared" si="18"/>
        <v>0</v>
      </c>
      <c r="N159" s="84">
        <f t="shared" si="19"/>
        <v>0</v>
      </c>
      <c r="O159" s="84">
        <f t="shared" si="20"/>
        <v>0</v>
      </c>
    </row>
    <row r="160" spans="1:15" s="2" customFormat="1" ht="15">
      <c r="A160" s="34"/>
      <c r="B160" s="34"/>
      <c r="C160" s="37"/>
      <c r="D160" s="44" t="s">
        <v>167</v>
      </c>
      <c r="E160" s="34"/>
      <c r="F160" s="34"/>
      <c r="G160" s="45"/>
      <c r="H160" s="41">
        <f>G160+'5º Medição'!H160</f>
        <v>0</v>
      </c>
      <c r="I160" s="46"/>
      <c r="J160" s="46"/>
      <c r="K160" s="42"/>
      <c r="L160" s="42">
        <f t="shared" si="17"/>
        <v>0</v>
      </c>
      <c r="M160" s="79">
        <f t="shared" si="18"/>
        <v>0</v>
      </c>
      <c r="N160" s="84">
        <f t="shared" si="19"/>
        <v>0</v>
      </c>
      <c r="O160" s="84">
        <f t="shared" si="20"/>
        <v>0</v>
      </c>
    </row>
    <row r="161" spans="1:15" s="2" customFormat="1" ht="60">
      <c r="A161" s="33" t="s">
        <v>5</v>
      </c>
      <c r="B161" s="33">
        <v>6021</v>
      </c>
      <c r="C161" s="33" t="s">
        <v>417</v>
      </c>
      <c r="D161" s="40" t="s">
        <v>294</v>
      </c>
      <c r="E161" s="33" t="s">
        <v>11</v>
      </c>
      <c r="F161" s="33" t="s">
        <v>116</v>
      </c>
      <c r="G161" s="41"/>
      <c r="H161" s="41">
        <f>G161+'5º Medição'!H161</f>
        <v>0</v>
      </c>
      <c r="I161" s="42">
        <v>127.79</v>
      </c>
      <c r="J161" s="42">
        <f>ROUND(I161*1.3,2)</f>
        <v>166.13</v>
      </c>
      <c r="K161" s="42">
        <f t="shared" si="16"/>
        <v>0</v>
      </c>
      <c r="L161" s="42">
        <f t="shared" si="17"/>
        <v>0</v>
      </c>
      <c r="M161" s="79">
        <f t="shared" si="18"/>
        <v>3</v>
      </c>
      <c r="N161" s="84">
        <f t="shared" si="19"/>
        <v>166.13</v>
      </c>
      <c r="O161" s="84">
        <f t="shared" si="20"/>
        <v>498.39</v>
      </c>
    </row>
    <row r="162" spans="1:15" s="2" customFormat="1" ht="60">
      <c r="A162" s="33" t="s">
        <v>460</v>
      </c>
      <c r="B162" s="33" t="s">
        <v>490</v>
      </c>
      <c r="C162" s="33" t="s">
        <v>418</v>
      </c>
      <c r="D162" s="40" t="s">
        <v>295</v>
      </c>
      <c r="E162" s="33" t="s">
        <v>11</v>
      </c>
      <c r="F162" s="33" t="s">
        <v>126</v>
      </c>
      <c r="G162" s="41"/>
      <c r="H162" s="41">
        <f>G162+'5º Medição'!H162</f>
        <v>0</v>
      </c>
      <c r="I162" s="42">
        <v>304.19</v>
      </c>
      <c r="J162" s="42">
        <f aca="true" t="shared" si="21" ref="J162:J207">ROUND(I162*1.3,2)</f>
        <v>395.45</v>
      </c>
      <c r="K162" s="42">
        <f t="shared" si="16"/>
        <v>0</v>
      </c>
      <c r="L162" s="42">
        <f t="shared" si="17"/>
        <v>0</v>
      </c>
      <c r="M162" s="79">
        <f t="shared" si="18"/>
        <v>4</v>
      </c>
      <c r="N162" s="84">
        <f t="shared" si="19"/>
        <v>395.45</v>
      </c>
      <c r="O162" s="84">
        <f t="shared" si="20"/>
        <v>1581.8</v>
      </c>
    </row>
    <row r="163" spans="1:15" s="2" customFormat="1" ht="24">
      <c r="A163" s="33" t="s">
        <v>460</v>
      </c>
      <c r="B163" s="33" t="s">
        <v>491</v>
      </c>
      <c r="C163" s="33" t="s">
        <v>419</v>
      </c>
      <c r="D163" s="40" t="s">
        <v>168</v>
      </c>
      <c r="E163" s="33" t="s">
        <v>11</v>
      </c>
      <c r="F163" s="33" t="s">
        <v>169</v>
      </c>
      <c r="G163" s="41"/>
      <c r="H163" s="41">
        <f>G163+'5º Medição'!H163</f>
        <v>0</v>
      </c>
      <c r="I163" s="42">
        <v>39.38</v>
      </c>
      <c r="J163" s="42">
        <f t="shared" si="21"/>
        <v>51.19</v>
      </c>
      <c r="K163" s="42">
        <f t="shared" si="16"/>
        <v>0</v>
      </c>
      <c r="L163" s="42">
        <f t="shared" si="17"/>
        <v>0</v>
      </c>
      <c r="M163" s="79">
        <f t="shared" si="18"/>
        <v>7</v>
      </c>
      <c r="N163" s="84">
        <f t="shared" si="19"/>
        <v>51.19</v>
      </c>
      <c r="O163" s="84">
        <f t="shared" si="20"/>
        <v>358.33</v>
      </c>
    </row>
    <row r="164" spans="1:15" s="2" customFormat="1" ht="60">
      <c r="A164" s="33" t="s">
        <v>5</v>
      </c>
      <c r="B164" s="33" t="s">
        <v>170</v>
      </c>
      <c r="C164" s="33" t="s">
        <v>420</v>
      </c>
      <c r="D164" s="40" t="s">
        <v>296</v>
      </c>
      <c r="E164" s="33" t="s">
        <v>11</v>
      </c>
      <c r="F164" s="33" t="s">
        <v>297</v>
      </c>
      <c r="G164" s="41"/>
      <c r="H164" s="41">
        <f>G164+'5º Medição'!H164</f>
        <v>0</v>
      </c>
      <c r="I164" s="42">
        <v>83.5</v>
      </c>
      <c r="J164" s="42">
        <f t="shared" si="21"/>
        <v>108.55</v>
      </c>
      <c r="K164" s="42">
        <f t="shared" si="16"/>
        <v>0</v>
      </c>
      <c r="L164" s="42">
        <f t="shared" si="17"/>
        <v>0</v>
      </c>
      <c r="M164" s="79">
        <f t="shared" si="18"/>
        <v>17</v>
      </c>
      <c r="N164" s="84">
        <f t="shared" si="19"/>
        <v>108.55</v>
      </c>
      <c r="O164" s="84">
        <f t="shared" si="20"/>
        <v>1845.35</v>
      </c>
    </row>
    <row r="165" spans="1:15" s="2" customFormat="1" ht="36">
      <c r="A165" s="33" t="s">
        <v>460</v>
      </c>
      <c r="B165" s="33" t="s">
        <v>492</v>
      </c>
      <c r="C165" s="33" t="s">
        <v>421</v>
      </c>
      <c r="D165" s="40" t="s">
        <v>171</v>
      </c>
      <c r="E165" s="33" t="s">
        <v>11</v>
      </c>
      <c r="F165" s="33" t="s">
        <v>12</v>
      </c>
      <c r="G165" s="41"/>
      <c r="H165" s="41">
        <f>G165+'5º Medição'!H165</f>
        <v>0</v>
      </c>
      <c r="I165" s="42">
        <v>2000.78</v>
      </c>
      <c r="J165" s="42">
        <f t="shared" si="21"/>
        <v>2601.01</v>
      </c>
      <c r="K165" s="42">
        <f t="shared" si="16"/>
        <v>0</v>
      </c>
      <c r="L165" s="42">
        <f t="shared" si="17"/>
        <v>0</v>
      </c>
      <c r="M165" s="79">
        <f t="shared" si="18"/>
        <v>1</v>
      </c>
      <c r="N165" s="84">
        <f t="shared" si="19"/>
        <v>2601.01</v>
      </c>
      <c r="O165" s="84">
        <f t="shared" si="20"/>
        <v>2601.01</v>
      </c>
    </row>
    <row r="166" spans="1:15" s="2" customFormat="1" ht="72">
      <c r="A166" s="33" t="s">
        <v>5</v>
      </c>
      <c r="B166" s="33" t="s">
        <v>172</v>
      </c>
      <c r="C166" s="33" t="s">
        <v>422</v>
      </c>
      <c r="D166" s="40" t="s">
        <v>298</v>
      </c>
      <c r="E166" s="33" t="s">
        <v>11</v>
      </c>
      <c r="F166" s="33" t="s">
        <v>12</v>
      </c>
      <c r="G166" s="41"/>
      <c r="H166" s="41">
        <f>G166+'5º Medição'!H166</f>
        <v>0</v>
      </c>
      <c r="I166" s="42">
        <v>240.3</v>
      </c>
      <c r="J166" s="42">
        <f t="shared" si="21"/>
        <v>312.39</v>
      </c>
      <c r="K166" s="42">
        <f t="shared" si="16"/>
        <v>0</v>
      </c>
      <c r="L166" s="42">
        <f t="shared" si="17"/>
        <v>0</v>
      </c>
      <c r="M166" s="79">
        <f t="shared" si="18"/>
        <v>1</v>
      </c>
      <c r="N166" s="84">
        <f t="shared" si="19"/>
        <v>312.39</v>
      </c>
      <c r="O166" s="84">
        <f t="shared" si="20"/>
        <v>312.39</v>
      </c>
    </row>
    <row r="167" spans="1:15" s="2" customFormat="1" ht="24">
      <c r="A167" s="33" t="s">
        <v>460</v>
      </c>
      <c r="B167" s="33" t="s">
        <v>493</v>
      </c>
      <c r="C167" s="33" t="s">
        <v>423</v>
      </c>
      <c r="D167" s="40" t="s">
        <v>173</v>
      </c>
      <c r="E167" s="33" t="s">
        <v>11</v>
      </c>
      <c r="F167" s="33" t="s">
        <v>12</v>
      </c>
      <c r="G167" s="41"/>
      <c r="H167" s="41">
        <f>G167+'5º Medição'!H167</f>
        <v>0</v>
      </c>
      <c r="I167" s="42">
        <v>988.16</v>
      </c>
      <c r="J167" s="42">
        <v>1284.6</v>
      </c>
      <c r="K167" s="42">
        <f t="shared" si="16"/>
        <v>0</v>
      </c>
      <c r="L167" s="42">
        <f t="shared" si="17"/>
        <v>0</v>
      </c>
      <c r="M167" s="79">
        <f t="shared" si="18"/>
        <v>1</v>
      </c>
      <c r="N167" s="84">
        <f t="shared" si="19"/>
        <v>1284.6</v>
      </c>
      <c r="O167" s="84">
        <f t="shared" si="20"/>
        <v>1284.6</v>
      </c>
    </row>
    <row r="168" spans="1:15" s="2" customFormat="1" ht="48">
      <c r="A168" s="33" t="s">
        <v>460</v>
      </c>
      <c r="B168" s="33" t="s">
        <v>494</v>
      </c>
      <c r="C168" s="33" t="s">
        <v>424</v>
      </c>
      <c r="D168" s="40" t="s">
        <v>299</v>
      </c>
      <c r="E168" s="33" t="s">
        <v>35</v>
      </c>
      <c r="F168" s="33" t="s">
        <v>300</v>
      </c>
      <c r="G168" s="41"/>
      <c r="H168" s="41">
        <f>G168+'5º Medição'!H168</f>
        <v>0</v>
      </c>
      <c r="I168" s="42">
        <v>1597.33</v>
      </c>
      <c r="J168" s="42">
        <f t="shared" si="21"/>
        <v>2076.53</v>
      </c>
      <c r="K168" s="42">
        <f t="shared" si="16"/>
        <v>0</v>
      </c>
      <c r="L168" s="42">
        <f t="shared" si="17"/>
        <v>0</v>
      </c>
      <c r="M168" s="79">
        <f t="shared" si="18"/>
        <v>15.25</v>
      </c>
      <c r="N168" s="84">
        <f t="shared" si="19"/>
        <v>2076.53</v>
      </c>
      <c r="O168" s="84">
        <f t="shared" si="20"/>
        <v>31667.082500000004</v>
      </c>
    </row>
    <row r="169" spans="1:15" s="2" customFormat="1" ht="24">
      <c r="A169" s="33" t="s">
        <v>460</v>
      </c>
      <c r="B169" s="33" t="s">
        <v>494</v>
      </c>
      <c r="C169" s="33" t="s">
        <v>425</v>
      </c>
      <c r="D169" s="40" t="s">
        <v>174</v>
      </c>
      <c r="E169" s="33" t="s">
        <v>35</v>
      </c>
      <c r="F169" s="33" t="s">
        <v>175</v>
      </c>
      <c r="G169" s="41"/>
      <c r="H169" s="41">
        <f>G169+'5º Medição'!H169</f>
        <v>0</v>
      </c>
      <c r="I169" s="42">
        <v>1598.6</v>
      </c>
      <c r="J169" s="42">
        <f t="shared" si="21"/>
        <v>2078.18</v>
      </c>
      <c r="K169" s="42">
        <f t="shared" si="16"/>
        <v>0</v>
      </c>
      <c r="L169" s="42">
        <f t="shared" si="17"/>
        <v>0</v>
      </c>
      <c r="M169" s="79">
        <f t="shared" si="18"/>
        <v>2.35</v>
      </c>
      <c r="N169" s="84">
        <f t="shared" si="19"/>
        <v>2078.18</v>
      </c>
      <c r="O169" s="84">
        <f t="shared" si="20"/>
        <v>4883.723</v>
      </c>
    </row>
    <row r="170" spans="1:15" s="2" customFormat="1" ht="24">
      <c r="A170" s="33" t="s">
        <v>460</v>
      </c>
      <c r="B170" s="33" t="s">
        <v>495</v>
      </c>
      <c r="C170" s="33" t="s">
        <v>426</v>
      </c>
      <c r="D170" s="40" t="s">
        <v>176</v>
      </c>
      <c r="E170" s="33" t="s">
        <v>35</v>
      </c>
      <c r="F170" s="33" t="s">
        <v>177</v>
      </c>
      <c r="G170" s="41"/>
      <c r="H170" s="41">
        <f>G170+'5º Medição'!H170</f>
        <v>0</v>
      </c>
      <c r="I170" s="42">
        <v>120.66</v>
      </c>
      <c r="J170" s="42">
        <f t="shared" si="21"/>
        <v>156.86</v>
      </c>
      <c r="K170" s="42">
        <f t="shared" si="16"/>
        <v>0</v>
      </c>
      <c r="L170" s="42">
        <f t="shared" si="17"/>
        <v>0</v>
      </c>
      <c r="M170" s="79">
        <f t="shared" si="18"/>
        <v>21.6</v>
      </c>
      <c r="N170" s="84">
        <f t="shared" si="19"/>
        <v>156.86</v>
      </c>
      <c r="O170" s="84">
        <f t="shared" si="20"/>
        <v>3388.1760000000004</v>
      </c>
    </row>
    <row r="171" spans="1:15" s="4" customFormat="1" ht="15">
      <c r="A171" s="33" t="s">
        <v>31</v>
      </c>
      <c r="B171" s="33">
        <v>95</v>
      </c>
      <c r="C171" s="33" t="s">
        <v>427</v>
      </c>
      <c r="D171" s="40" t="s">
        <v>178</v>
      </c>
      <c r="E171" s="33" t="s">
        <v>11</v>
      </c>
      <c r="F171" s="33" t="s">
        <v>12</v>
      </c>
      <c r="G171" s="41"/>
      <c r="H171" s="41">
        <f>G171+'5º Medição'!H171</f>
        <v>0</v>
      </c>
      <c r="I171" s="42">
        <v>304.19</v>
      </c>
      <c r="J171" s="42">
        <f t="shared" si="21"/>
        <v>395.45</v>
      </c>
      <c r="K171" s="42">
        <f t="shared" si="16"/>
        <v>0</v>
      </c>
      <c r="L171" s="42">
        <f t="shared" si="17"/>
        <v>0</v>
      </c>
      <c r="M171" s="79">
        <f t="shared" si="18"/>
        <v>1</v>
      </c>
      <c r="N171" s="84">
        <f t="shared" si="19"/>
        <v>395.45</v>
      </c>
      <c r="O171" s="84">
        <f t="shared" si="20"/>
        <v>395.45</v>
      </c>
    </row>
    <row r="172" spans="1:15" s="4" customFormat="1" ht="48">
      <c r="A172" s="33" t="s">
        <v>31</v>
      </c>
      <c r="B172" s="33">
        <v>54</v>
      </c>
      <c r="C172" s="33" t="s">
        <v>428</v>
      </c>
      <c r="D172" s="40" t="s">
        <v>301</v>
      </c>
      <c r="E172" s="33" t="s">
        <v>11</v>
      </c>
      <c r="F172" s="33" t="s">
        <v>297</v>
      </c>
      <c r="G172" s="41"/>
      <c r="H172" s="41">
        <f>G172+'5º Medição'!H172</f>
        <v>0</v>
      </c>
      <c r="I172" s="42">
        <v>245.39</v>
      </c>
      <c r="J172" s="42">
        <f t="shared" si="21"/>
        <v>319.01</v>
      </c>
      <c r="K172" s="42">
        <f t="shared" si="16"/>
        <v>0</v>
      </c>
      <c r="L172" s="42">
        <f t="shared" si="17"/>
        <v>0</v>
      </c>
      <c r="M172" s="79">
        <f t="shared" si="18"/>
        <v>17</v>
      </c>
      <c r="N172" s="84">
        <f t="shared" si="19"/>
        <v>319.01</v>
      </c>
      <c r="O172" s="84">
        <f t="shared" si="20"/>
        <v>5423.17</v>
      </c>
    </row>
    <row r="173" spans="1:15" s="2" customFormat="1" ht="24">
      <c r="A173" s="33" t="s">
        <v>5</v>
      </c>
      <c r="B173" s="33" t="s">
        <v>179</v>
      </c>
      <c r="C173" s="33" t="s">
        <v>429</v>
      </c>
      <c r="D173" s="40" t="s">
        <v>180</v>
      </c>
      <c r="E173" s="33" t="s">
        <v>11</v>
      </c>
      <c r="F173" s="33" t="s">
        <v>154</v>
      </c>
      <c r="G173" s="41"/>
      <c r="H173" s="41">
        <f>G173+'5º Medição'!H173</f>
        <v>0</v>
      </c>
      <c r="I173" s="42">
        <v>59.19</v>
      </c>
      <c r="J173" s="42">
        <f t="shared" si="21"/>
        <v>76.95</v>
      </c>
      <c r="K173" s="42">
        <f t="shared" si="16"/>
        <v>0</v>
      </c>
      <c r="L173" s="42">
        <f t="shared" si="17"/>
        <v>0</v>
      </c>
      <c r="M173" s="79">
        <f t="shared" si="18"/>
        <v>5</v>
      </c>
      <c r="N173" s="84">
        <f t="shared" si="19"/>
        <v>76.95</v>
      </c>
      <c r="O173" s="84">
        <f t="shared" si="20"/>
        <v>384.75</v>
      </c>
    </row>
    <row r="174" spans="1:15" s="4" customFormat="1" ht="36">
      <c r="A174" s="33" t="s">
        <v>31</v>
      </c>
      <c r="B174" s="33">
        <v>55</v>
      </c>
      <c r="C174" s="33" t="s">
        <v>430</v>
      </c>
      <c r="D174" s="40" t="s">
        <v>181</v>
      </c>
      <c r="E174" s="33" t="s">
        <v>11</v>
      </c>
      <c r="F174" s="33" t="s">
        <v>149</v>
      </c>
      <c r="G174" s="41"/>
      <c r="H174" s="41">
        <f>G174+'5º Medição'!H174</f>
        <v>0</v>
      </c>
      <c r="I174" s="42">
        <v>245.39</v>
      </c>
      <c r="J174" s="42">
        <f t="shared" si="21"/>
        <v>319.01</v>
      </c>
      <c r="K174" s="42">
        <f t="shared" si="16"/>
        <v>0</v>
      </c>
      <c r="L174" s="42">
        <f t="shared" si="17"/>
        <v>0</v>
      </c>
      <c r="M174" s="79">
        <f t="shared" si="18"/>
        <v>10</v>
      </c>
      <c r="N174" s="84">
        <f t="shared" si="19"/>
        <v>319.01</v>
      </c>
      <c r="O174" s="84">
        <f t="shared" si="20"/>
        <v>3190.1</v>
      </c>
    </row>
    <row r="175" spans="1:15" s="4" customFormat="1" ht="24">
      <c r="A175" s="33" t="s">
        <v>5</v>
      </c>
      <c r="B175" s="33">
        <v>9535</v>
      </c>
      <c r="C175" s="33" t="s">
        <v>431</v>
      </c>
      <c r="D175" s="40" t="s">
        <v>182</v>
      </c>
      <c r="E175" s="33" t="s">
        <v>11</v>
      </c>
      <c r="F175" s="33" t="s">
        <v>116</v>
      </c>
      <c r="G175" s="41"/>
      <c r="H175" s="41">
        <f>G175+'5º Medição'!H175</f>
        <v>0</v>
      </c>
      <c r="I175" s="42">
        <v>127.79</v>
      </c>
      <c r="J175" s="42">
        <f t="shared" si="21"/>
        <v>166.13</v>
      </c>
      <c r="K175" s="42">
        <f t="shared" si="16"/>
        <v>0</v>
      </c>
      <c r="L175" s="42">
        <f t="shared" si="17"/>
        <v>0</v>
      </c>
      <c r="M175" s="79">
        <f t="shared" si="18"/>
        <v>3</v>
      </c>
      <c r="N175" s="84">
        <f t="shared" si="19"/>
        <v>166.13</v>
      </c>
      <c r="O175" s="84">
        <f t="shared" si="20"/>
        <v>498.39</v>
      </c>
    </row>
    <row r="176" spans="1:15" s="2" customFormat="1" ht="15">
      <c r="A176" s="357" t="s">
        <v>188</v>
      </c>
      <c r="B176" s="358"/>
      <c r="C176" s="358"/>
      <c r="D176" s="358"/>
      <c r="E176" s="359"/>
      <c r="F176" s="33"/>
      <c r="G176" s="41"/>
      <c r="H176" s="41">
        <f>G176+'5º Medição'!H176</f>
        <v>0</v>
      </c>
      <c r="I176" s="42"/>
      <c r="J176" s="42"/>
      <c r="K176" s="42"/>
      <c r="L176" s="42">
        <f t="shared" si="17"/>
        <v>0</v>
      </c>
      <c r="M176" s="79">
        <f t="shared" si="18"/>
        <v>0</v>
      </c>
      <c r="N176" s="84">
        <f t="shared" si="19"/>
        <v>0</v>
      </c>
      <c r="O176" s="84">
        <f t="shared" si="20"/>
        <v>0</v>
      </c>
    </row>
    <row r="177" spans="1:15" s="2" customFormat="1" ht="24">
      <c r="A177" s="33" t="s">
        <v>5</v>
      </c>
      <c r="B177" s="33" t="s">
        <v>189</v>
      </c>
      <c r="C177" s="33" t="s">
        <v>432</v>
      </c>
      <c r="D177" s="40" t="s">
        <v>190</v>
      </c>
      <c r="E177" s="33" t="s">
        <v>11</v>
      </c>
      <c r="F177" s="33" t="s">
        <v>116</v>
      </c>
      <c r="G177" s="41"/>
      <c r="H177" s="41">
        <f>G177+'5º Medição'!H177</f>
        <v>0</v>
      </c>
      <c r="I177" s="42">
        <v>57.04</v>
      </c>
      <c r="J177" s="42">
        <f t="shared" si="21"/>
        <v>74.15</v>
      </c>
      <c r="K177" s="42">
        <f t="shared" si="16"/>
        <v>0</v>
      </c>
      <c r="L177" s="42">
        <f t="shared" si="17"/>
        <v>0</v>
      </c>
      <c r="M177" s="79">
        <f t="shared" si="18"/>
        <v>3</v>
      </c>
      <c r="N177" s="84">
        <f t="shared" si="19"/>
        <v>74.15</v>
      </c>
      <c r="O177" s="84">
        <f t="shared" si="20"/>
        <v>222.45000000000002</v>
      </c>
    </row>
    <row r="178" spans="1:15" s="2" customFormat="1" ht="36">
      <c r="A178" s="33" t="s">
        <v>5</v>
      </c>
      <c r="B178" s="33">
        <v>40729</v>
      </c>
      <c r="C178" s="33" t="s">
        <v>433</v>
      </c>
      <c r="D178" s="40" t="s">
        <v>191</v>
      </c>
      <c r="E178" s="33" t="s">
        <v>11</v>
      </c>
      <c r="F178" s="33" t="s">
        <v>192</v>
      </c>
      <c r="G178" s="41"/>
      <c r="H178" s="41">
        <f>G178+'5º Medição'!H178</f>
        <v>0</v>
      </c>
      <c r="I178" s="42">
        <v>133.67</v>
      </c>
      <c r="J178" s="42">
        <v>173.78</v>
      </c>
      <c r="K178" s="42">
        <f t="shared" si="16"/>
        <v>0</v>
      </c>
      <c r="L178" s="42">
        <f t="shared" si="17"/>
        <v>0</v>
      </c>
      <c r="M178" s="79">
        <f t="shared" si="18"/>
        <v>8</v>
      </c>
      <c r="N178" s="84">
        <f t="shared" si="19"/>
        <v>173.78</v>
      </c>
      <c r="O178" s="84">
        <f t="shared" si="20"/>
        <v>1390.24</v>
      </c>
    </row>
    <row r="179" spans="1:15" s="2" customFormat="1" ht="24">
      <c r="A179" s="33" t="s">
        <v>5</v>
      </c>
      <c r="B179" s="33" t="s">
        <v>193</v>
      </c>
      <c r="C179" s="33" t="s">
        <v>434</v>
      </c>
      <c r="D179" s="40" t="s">
        <v>194</v>
      </c>
      <c r="E179" s="33" t="s">
        <v>11</v>
      </c>
      <c r="F179" s="33" t="s">
        <v>195</v>
      </c>
      <c r="G179" s="41"/>
      <c r="H179" s="41">
        <f>G179+'5º Medição'!H179</f>
        <v>0</v>
      </c>
      <c r="I179" s="42">
        <v>66.84</v>
      </c>
      <c r="J179" s="42">
        <f t="shared" si="21"/>
        <v>86.89</v>
      </c>
      <c r="K179" s="42">
        <f t="shared" si="16"/>
        <v>0</v>
      </c>
      <c r="L179" s="42">
        <f t="shared" si="17"/>
        <v>0</v>
      </c>
      <c r="M179" s="79">
        <f t="shared" si="18"/>
        <v>20</v>
      </c>
      <c r="N179" s="84">
        <f t="shared" si="19"/>
        <v>86.89</v>
      </c>
      <c r="O179" s="84">
        <f t="shared" si="20"/>
        <v>1737.8</v>
      </c>
    </row>
    <row r="180" spans="1:15" s="2" customFormat="1" ht="24">
      <c r="A180" s="33" t="s">
        <v>460</v>
      </c>
      <c r="B180" s="33" t="s">
        <v>496</v>
      </c>
      <c r="C180" s="33" t="s">
        <v>435</v>
      </c>
      <c r="D180" s="40" t="s">
        <v>196</v>
      </c>
      <c r="E180" s="33" t="s">
        <v>11</v>
      </c>
      <c r="F180" s="33" t="s">
        <v>118</v>
      </c>
      <c r="G180" s="41"/>
      <c r="H180" s="41">
        <f>G180+'5º Medição'!H180</f>
        <v>0</v>
      </c>
      <c r="I180" s="42">
        <v>1992.15</v>
      </c>
      <c r="J180" s="42">
        <f t="shared" si="21"/>
        <v>2589.8</v>
      </c>
      <c r="K180" s="42">
        <f t="shared" si="16"/>
        <v>0</v>
      </c>
      <c r="L180" s="42">
        <f t="shared" si="17"/>
        <v>0</v>
      </c>
      <c r="M180" s="79">
        <f t="shared" si="18"/>
        <v>2</v>
      </c>
      <c r="N180" s="84">
        <f t="shared" si="19"/>
        <v>2589.8</v>
      </c>
      <c r="O180" s="84">
        <f t="shared" si="20"/>
        <v>5179.6</v>
      </c>
    </row>
    <row r="181" spans="1:15" s="2" customFormat="1" ht="24">
      <c r="A181" s="33" t="s">
        <v>5</v>
      </c>
      <c r="B181" s="33" t="s">
        <v>183</v>
      </c>
      <c r="C181" s="33" t="s">
        <v>436</v>
      </c>
      <c r="D181" s="40" t="s">
        <v>184</v>
      </c>
      <c r="E181" s="33" t="s">
        <v>11</v>
      </c>
      <c r="F181" s="33" t="s">
        <v>12</v>
      </c>
      <c r="G181" s="41"/>
      <c r="H181" s="41">
        <f>G181+'5º Medição'!H181</f>
        <v>0</v>
      </c>
      <c r="I181" s="42">
        <v>38.9</v>
      </c>
      <c r="J181" s="42">
        <f t="shared" si="21"/>
        <v>50.57</v>
      </c>
      <c r="K181" s="42">
        <f t="shared" si="16"/>
        <v>0</v>
      </c>
      <c r="L181" s="42">
        <f t="shared" si="17"/>
        <v>0</v>
      </c>
      <c r="M181" s="79">
        <f t="shared" si="18"/>
        <v>1</v>
      </c>
      <c r="N181" s="84">
        <f t="shared" si="19"/>
        <v>50.57</v>
      </c>
      <c r="O181" s="84">
        <f t="shared" si="20"/>
        <v>50.57</v>
      </c>
    </row>
    <row r="182" spans="1:15" s="2" customFormat="1" ht="15">
      <c r="A182" s="33" t="s">
        <v>5</v>
      </c>
      <c r="B182" s="33">
        <v>72618</v>
      </c>
      <c r="C182" s="33" t="s">
        <v>437</v>
      </c>
      <c r="D182" s="40" t="s">
        <v>185</v>
      </c>
      <c r="E182" s="33" t="s">
        <v>11</v>
      </c>
      <c r="F182" s="33" t="s">
        <v>12</v>
      </c>
      <c r="G182" s="41"/>
      <c r="H182" s="41">
        <f>G182+'5º Medição'!H182</f>
        <v>0</v>
      </c>
      <c r="I182" s="42">
        <v>8.47</v>
      </c>
      <c r="J182" s="42">
        <f t="shared" si="21"/>
        <v>11.01</v>
      </c>
      <c r="K182" s="42">
        <f t="shared" si="16"/>
        <v>0</v>
      </c>
      <c r="L182" s="42">
        <f t="shared" si="17"/>
        <v>0</v>
      </c>
      <c r="M182" s="79">
        <f t="shared" si="18"/>
        <v>1</v>
      </c>
      <c r="N182" s="84">
        <f t="shared" si="19"/>
        <v>11.01</v>
      </c>
      <c r="O182" s="84">
        <f t="shared" si="20"/>
        <v>11.01</v>
      </c>
    </row>
    <row r="183" spans="1:15" s="2" customFormat="1" ht="24">
      <c r="A183" s="33" t="s">
        <v>5</v>
      </c>
      <c r="B183" s="33" t="s">
        <v>186</v>
      </c>
      <c r="C183" s="33" t="s">
        <v>438</v>
      </c>
      <c r="D183" s="40" t="s">
        <v>187</v>
      </c>
      <c r="E183" s="33" t="s">
        <v>11</v>
      </c>
      <c r="F183" s="33" t="s">
        <v>118</v>
      </c>
      <c r="G183" s="41"/>
      <c r="H183" s="41">
        <f>G183+'5º Medição'!H183</f>
        <v>0</v>
      </c>
      <c r="I183" s="42">
        <v>35.18</v>
      </c>
      <c r="J183" s="42">
        <f t="shared" si="21"/>
        <v>45.73</v>
      </c>
      <c r="K183" s="42">
        <f t="shared" si="16"/>
        <v>0</v>
      </c>
      <c r="L183" s="42">
        <f t="shared" si="17"/>
        <v>0</v>
      </c>
      <c r="M183" s="79">
        <f t="shared" si="18"/>
        <v>2</v>
      </c>
      <c r="N183" s="84">
        <f t="shared" si="19"/>
        <v>45.73</v>
      </c>
      <c r="O183" s="84">
        <f t="shared" si="20"/>
        <v>91.46</v>
      </c>
    </row>
    <row r="184" spans="1:15" s="2" customFormat="1" ht="15">
      <c r="A184" s="33" t="s">
        <v>5</v>
      </c>
      <c r="B184" s="33">
        <v>40777</v>
      </c>
      <c r="C184" s="33" t="s">
        <v>439</v>
      </c>
      <c r="D184" s="40" t="s">
        <v>197</v>
      </c>
      <c r="E184" s="33" t="s">
        <v>11</v>
      </c>
      <c r="F184" s="33" t="s">
        <v>128</v>
      </c>
      <c r="G184" s="41"/>
      <c r="H184" s="41">
        <f>G184+'5º Medição'!H184</f>
        <v>0</v>
      </c>
      <c r="I184" s="42">
        <v>27.64</v>
      </c>
      <c r="J184" s="42">
        <f t="shared" si="21"/>
        <v>35.93</v>
      </c>
      <c r="K184" s="42">
        <f t="shared" si="16"/>
        <v>0</v>
      </c>
      <c r="L184" s="42">
        <f t="shared" si="17"/>
        <v>0</v>
      </c>
      <c r="M184" s="79">
        <f t="shared" si="18"/>
        <v>11</v>
      </c>
      <c r="N184" s="84">
        <f t="shared" si="19"/>
        <v>35.93</v>
      </c>
      <c r="O184" s="84">
        <f t="shared" si="20"/>
        <v>395.23</v>
      </c>
    </row>
    <row r="185" spans="1:15" s="2" customFormat="1" ht="15">
      <c r="A185" s="357" t="s">
        <v>198</v>
      </c>
      <c r="B185" s="358"/>
      <c r="C185" s="358"/>
      <c r="D185" s="358"/>
      <c r="E185" s="359"/>
      <c r="F185" s="33"/>
      <c r="G185" s="41"/>
      <c r="H185" s="41">
        <f>G185+'5º Medição'!H185</f>
        <v>0</v>
      </c>
      <c r="I185" s="42"/>
      <c r="J185" s="42"/>
      <c r="K185" s="42"/>
      <c r="L185" s="42">
        <f t="shared" si="17"/>
        <v>0</v>
      </c>
      <c r="M185" s="79">
        <f t="shared" si="18"/>
        <v>0</v>
      </c>
      <c r="N185" s="84">
        <f t="shared" si="19"/>
        <v>0</v>
      </c>
      <c r="O185" s="84">
        <f t="shared" si="20"/>
        <v>0</v>
      </c>
    </row>
    <row r="186" spans="1:15" s="2" customFormat="1" ht="24">
      <c r="A186" s="33" t="s">
        <v>5</v>
      </c>
      <c r="B186" s="33" t="s">
        <v>199</v>
      </c>
      <c r="C186" s="33" t="s">
        <v>440</v>
      </c>
      <c r="D186" s="40" t="s">
        <v>200</v>
      </c>
      <c r="E186" s="33" t="s">
        <v>121</v>
      </c>
      <c r="F186" s="33" t="s">
        <v>201</v>
      </c>
      <c r="G186" s="41"/>
      <c r="H186" s="41">
        <f>G186+'5º Medição'!H186</f>
        <v>0</v>
      </c>
      <c r="I186" s="42">
        <v>45.47</v>
      </c>
      <c r="J186" s="42">
        <v>59.12</v>
      </c>
      <c r="K186" s="42">
        <f t="shared" si="16"/>
        <v>0</v>
      </c>
      <c r="L186" s="42">
        <f t="shared" si="17"/>
        <v>0</v>
      </c>
      <c r="M186" s="79">
        <f t="shared" si="18"/>
        <v>38</v>
      </c>
      <c r="N186" s="84">
        <f t="shared" si="19"/>
        <v>59.12</v>
      </c>
      <c r="O186" s="84">
        <f t="shared" si="20"/>
        <v>2246.56</v>
      </c>
    </row>
    <row r="187" spans="1:15" s="2" customFormat="1" ht="24">
      <c r="A187" s="33" t="s">
        <v>460</v>
      </c>
      <c r="B187" s="33" t="s">
        <v>502</v>
      </c>
      <c r="C187" s="33" t="s">
        <v>441</v>
      </c>
      <c r="D187" s="40" t="s">
        <v>202</v>
      </c>
      <c r="E187" s="33" t="s">
        <v>11</v>
      </c>
      <c r="F187" s="33" t="s">
        <v>192</v>
      </c>
      <c r="G187" s="41"/>
      <c r="H187" s="41">
        <f>G187+'5º Medição'!H187</f>
        <v>0</v>
      </c>
      <c r="I187" s="42">
        <v>65.07</v>
      </c>
      <c r="J187" s="42">
        <v>84.6</v>
      </c>
      <c r="K187" s="42">
        <f t="shared" si="16"/>
        <v>0</v>
      </c>
      <c r="L187" s="42">
        <f t="shared" si="17"/>
        <v>0</v>
      </c>
      <c r="M187" s="79">
        <f t="shared" si="18"/>
        <v>8</v>
      </c>
      <c r="N187" s="84">
        <f t="shared" si="19"/>
        <v>84.6</v>
      </c>
      <c r="O187" s="84">
        <f t="shared" si="20"/>
        <v>676.8</v>
      </c>
    </row>
    <row r="188" spans="1:15" s="2" customFormat="1" ht="24">
      <c r="A188" s="33" t="s">
        <v>460</v>
      </c>
      <c r="B188" s="33" t="s">
        <v>503</v>
      </c>
      <c r="C188" s="33" t="s">
        <v>442</v>
      </c>
      <c r="D188" s="40" t="s">
        <v>203</v>
      </c>
      <c r="E188" s="33" t="s">
        <v>11</v>
      </c>
      <c r="F188" s="33" t="s">
        <v>201</v>
      </c>
      <c r="G188" s="41"/>
      <c r="H188" s="41">
        <f>G188+'5º Medição'!H188</f>
        <v>0</v>
      </c>
      <c r="I188" s="42">
        <v>45.47</v>
      </c>
      <c r="J188" s="42">
        <v>59.12</v>
      </c>
      <c r="K188" s="42">
        <f t="shared" si="16"/>
        <v>0</v>
      </c>
      <c r="L188" s="42">
        <f t="shared" si="17"/>
        <v>0</v>
      </c>
      <c r="M188" s="79">
        <f t="shared" si="18"/>
        <v>38</v>
      </c>
      <c r="N188" s="84">
        <f t="shared" si="19"/>
        <v>59.12</v>
      </c>
      <c r="O188" s="84">
        <f t="shared" si="20"/>
        <v>2246.56</v>
      </c>
    </row>
    <row r="189" spans="1:15" s="2" customFormat="1" ht="24">
      <c r="A189" s="33" t="s">
        <v>5</v>
      </c>
      <c r="B189" s="33" t="s">
        <v>204</v>
      </c>
      <c r="C189" s="33" t="s">
        <v>443</v>
      </c>
      <c r="D189" s="40" t="s">
        <v>205</v>
      </c>
      <c r="E189" s="33" t="s">
        <v>121</v>
      </c>
      <c r="F189" s="33" t="s">
        <v>192</v>
      </c>
      <c r="G189" s="41"/>
      <c r="H189" s="41">
        <f>G189+'5º Medição'!H189</f>
        <v>0</v>
      </c>
      <c r="I189" s="42">
        <v>55.27</v>
      </c>
      <c r="J189" s="42">
        <v>71.86</v>
      </c>
      <c r="K189" s="42">
        <f t="shared" si="16"/>
        <v>0</v>
      </c>
      <c r="L189" s="42">
        <f t="shared" si="17"/>
        <v>0</v>
      </c>
      <c r="M189" s="79">
        <f t="shared" si="18"/>
        <v>8</v>
      </c>
      <c r="N189" s="84">
        <f t="shared" si="19"/>
        <v>71.86</v>
      </c>
      <c r="O189" s="84">
        <f t="shared" si="20"/>
        <v>574.88</v>
      </c>
    </row>
    <row r="190" spans="1:15" s="2" customFormat="1" ht="15">
      <c r="A190" s="357" t="s">
        <v>206</v>
      </c>
      <c r="B190" s="358"/>
      <c r="C190" s="358"/>
      <c r="D190" s="358"/>
      <c r="E190" s="359"/>
      <c r="F190" s="33"/>
      <c r="G190" s="41"/>
      <c r="H190" s="41">
        <f>G190+'5º Medição'!H190</f>
        <v>0</v>
      </c>
      <c r="I190" s="42"/>
      <c r="J190" s="42"/>
      <c r="K190" s="42"/>
      <c r="L190" s="42">
        <f t="shared" si="17"/>
        <v>0</v>
      </c>
      <c r="M190" s="79">
        <f t="shared" si="18"/>
        <v>0</v>
      </c>
      <c r="N190" s="84">
        <f t="shared" si="19"/>
        <v>0</v>
      </c>
      <c r="O190" s="84">
        <f t="shared" si="20"/>
        <v>0</v>
      </c>
    </row>
    <row r="191" spans="1:15" s="2" customFormat="1" ht="108">
      <c r="A191" s="33" t="s">
        <v>5</v>
      </c>
      <c r="B191" s="33" t="s">
        <v>207</v>
      </c>
      <c r="C191" s="33" t="s">
        <v>444</v>
      </c>
      <c r="D191" s="40" t="s">
        <v>302</v>
      </c>
      <c r="E191" s="33" t="s">
        <v>11</v>
      </c>
      <c r="F191" s="33" t="s">
        <v>303</v>
      </c>
      <c r="G191" s="41"/>
      <c r="H191" s="41">
        <f>G191+'5º Medição'!H191</f>
        <v>0</v>
      </c>
      <c r="I191" s="42">
        <v>126.15</v>
      </c>
      <c r="J191" s="42">
        <f t="shared" si="21"/>
        <v>164</v>
      </c>
      <c r="K191" s="42">
        <f t="shared" si="16"/>
        <v>0</v>
      </c>
      <c r="L191" s="42">
        <f t="shared" si="17"/>
        <v>0</v>
      </c>
      <c r="M191" s="79">
        <f t="shared" si="18"/>
        <v>22</v>
      </c>
      <c r="N191" s="84">
        <f t="shared" si="19"/>
        <v>164</v>
      </c>
      <c r="O191" s="84">
        <f t="shared" si="20"/>
        <v>3608</v>
      </c>
    </row>
    <row r="192" spans="1:15" s="2" customFormat="1" ht="48">
      <c r="A192" s="33" t="s">
        <v>5</v>
      </c>
      <c r="B192" s="33" t="s">
        <v>208</v>
      </c>
      <c r="C192" s="33" t="s">
        <v>445</v>
      </c>
      <c r="D192" s="40" t="s">
        <v>304</v>
      </c>
      <c r="E192" s="33" t="s">
        <v>35</v>
      </c>
      <c r="F192" s="33" t="s">
        <v>305</v>
      </c>
      <c r="G192" s="41"/>
      <c r="H192" s="41">
        <f>G192+'5º Medição'!H192</f>
        <v>0</v>
      </c>
      <c r="I192" s="42">
        <v>35.67</v>
      </c>
      <c r="J192" s="42">
        <v>46.38</v>
      </c>
      <c r="K192" s="42">
        <f t="shared" si="16"/>
        <v>0</v>
      </c>
      <c r="L192" s="42">
        <f t="shared" si="17"/>
        <v>0</v>
      </c>
      <c r="M192" s="79">
        <f t="shared" si="18"/>
        <v>30.4</v>
      </c>
      <c r="N192" s="84">
        <f t="shared" si="19"/>
        <v>46.38</v>
      </c>
      <c r="O192" s="84">
        <f t="shared" si="20"/>
        <v>1409.952</v>
      </c>
    </row>
    <row r="193" spans="1:15" s="2" customFormat="1" ht="36">
      <c r="A193" s="33" t="s">
        <v>5</v>
      </c>
      <c r="B193" s="33" t="s">
        <v>209</v>
      </c>
      <c r="C193" s="33" t="s">
        <v>446</v>
      </c>
      <c r="D193" s="40" t="s">
        <v>306</v>
      </c>
      <c r="E193" s="33" t="s">
        <v>35</v>
      </c>
      <c r="F193" s="33" t="s">
        <v>307</v>
      </c>
      <c r="G193" s="41"/>
      <c r="H193" s="41">
        <f>G193+'5º Medição'!H193</f>
        <v>0</v>
      </c>
      <c r="I193" s="42">
        <v>40.57</v>
      </c>
      <c r="J193" s="42">
        <v>52.75</v>
      </c>
      <c r="K193" s="42">
        <f t="shared" si="16"/>
        <v>0</v>
      </c>
      <c r="L193" s="42">
        <f t="shared" si="17"/>
        <v>0</v>
      </c>
      <c r="M193" s="79">
        <f t="shared" si="18"/>
        <v>186</v>
      </c>
      <c r="N193" s="84">
        <f t="shared" si="19"/>
        <v>52.75</v>
      </c>
      <c r="O193" s="84">
        <f t="shared" si="20"/>
        <v>9811.5</v>
      </c>
    </row>
    <row r="194" spans="1:15" s="2" customFormat="1" ht="15">
      <c r="A194" s="61"/>
      <c r="B194" s="38"/>
      <c r="C194" s="38"/>
      <c r="D194" s="62" t="s">
        <v>256</v>
      </c>
      <c r="E194" s="38"/>
      <c r="F194" s="63"/>
      <c r="G194" s="64"/>
      <c r="H194" s="41">
        <f>G194+'5º Medição'!H194</f>
        <v>0</v>
      </c>
      <c r="I194" s="42"/>
      <c r="J194" s="42"/>
      <c r="K194" s="42"/>
      <c r="L194" s="42">
        <f t="shared" si="17"/>
        <v>0</v>
      </c>
      <c r="M194" s="79">
        <f t="shared" si="18"/>
        <v>0</v>
      </c>
      <c r="N194" s="84">
        <f t="shared" si="19"/>
        <v>0</v>
      </c>
      <c r="O194" s="84">
        <f t="shared" si="20"/>
        <v>0</v>
      </c>
    </row>
    <row r="195" spans="1:15" s="2" customFormat="1" ht="15">
      <c r="A195" s="347" t="s">
        <v>316</v>
      </c>
      <c r="B195" s="348"/>
      <c r="C195" s="348"/>
      <c r="D195" s="348"/>
      <c r="E195" s="348"/>
      <c r="F195" s="349"/>
      <c r="G195" s="65"/>
      <c r="H195" s="41">
        <f>G195+'5º Medição'!H195</f>
        <v>0</v>
      </c>
      <c r="I195" s="46"/>
      <c r="J195" s="46"/>
      <c r="K195" s="42"/>
      <c r="L195" s="42">
        <f t="shared" si="17"/>
        <v>0</v>
      </c>
      <c r="M195" s="79">
        <f t="shared" si="18"/>
        <v>0</v>
      </c>
      <c r="N195" s="84">
        <f t="shared" si="19"/>
        <v>0</v>
      </c>
      <c r="O195" s="84">
        <f t="shared" si="20"/>
        <v>0</v>
      </c>
    </row>
    <row r="196" spans="1:15" s="2" customFormat="1" ht="24">
      <c r="A196" s="33" t="s">
        <v>460</v>
      </c>
      <c r="B196" s="33" t="s">
        <v>497</v>
      </c>
      <c r="C196" s="33" t="s">
        <v>447</v>
      </c>
      <c r="D196" s="40" t="s">
        <v>210</v>
      </c>
      <c r="E196" s="33" t="s">
        <v>35</v>
      </c>
      <c r="F196" s="33" t="s">
        <v>211</v>
      </c>
      <c r="G196" s="41"/>
      <c r="H196" s="41">
        <f>G196+'5º Medição'!H196</f>
        <v>0</v>
      </c>
      <c r="I196" s="42">
        <v>33.71</v>
      </c>
      <c r="J196" s="42">
        <v>43.83</v>
      </c>
      <c r="K196" s="42">
        <f t="shared" si="16"/>
        <v>0</v>
      </c>
      <c r="L196" s="42">
        <f t="shared" si="17"/>
        <v>0</v>
      </c>
      <c r="M196" s="79">
        <f t="shared" si="18"/>
        <v>30</v>
      </c>
      <c r="N196" s="84">
        <f t="shared" si="19"/>
        <v>43.83</v>
      </c>
      <c r="O196" s="84">
        <f t="shared" si="20"/>
        <v>1314.8999999999999</v>
      </c>
    </row>
    <row r="197" spans="1:15" s="2" customFormat="1" ht="24">
      <c r="A197" s="33" t="s">
        <v>5</v>
      </c>
      <c r="B197" s="33" t="s">
        <v>212</v>
      </c>
      <c r="C197" s="33" t="s">
        <v>448</v>
      </c>
      <c r="D197" s="40" t="s">
        <v>213</v>
      </c>
      <c r="E197" s="33" t="s">
        <v>11</v>
      </c>
      <c r="F197" s="33" t="s">
        <v>12</v>
      </c>
      <c r="G197" s="41"/>
      <c r="H197" s="41">
        <f>G197+'5º Medição'!H197</f>
        <v>0</v>
      </c>
      <c r="I197" s="42">
        <v>37.44</v>
      </c>
      <c r="J197" s="42">
        <f t="shared" si="21"/>
        <v>48.67</v>
      </c>
      <c r="K197" s="42">
        <f t="shared" si="16"/>
        <v>0</v>
      </c>
      <c r="L197" s="42">
        <f t="shared" si="17"/>
        <v>0</v>
      </c>
      <c r="M197" s="79">
        <f t="shared" si="18"/>
        <v>1</v>
      </c>
      <c r="N197" s="84">
        <f t="shared" si="19"/>
        <v>48.67</v>
      </c>
      <c r="O197" s="84">
        <f t="shared" si="20"/>
        <v>48.67</v>
      </c>
    </row>
    <row r="198" spans="1:15" s="4" customFormat="1" ht="24">
      <c r="A198" s="33" t="s">
        <v>31</v>
      </c>
      <c r="B198" s="33">
        <v>121</v>
      </c>
      <c r="C198" s="33" t="s">
        <v>449</v>
      </c>
      <c r="D198" s="40" t="s">
        <v>214</v>
      </c>
      <c r="E198" s="33" t="s">
        <v>11</v>
      </c>
      <c r="F198" s="33" t="s">
        <v>215</v>
      </c>
      <c r="G198" s="41"/>
      <c r="H198" s="41">
        <f>G198+'5º Medição'!H198</f>
        <v>0</v>
      </c>
      <c r="I198" s="42">
        <v>1108.6</v>
      </c>
      <c r="J198" s="42">
        <v>1441.17</v>
      </c>
      <c r="K198" s="42">
        <f t="shared" si="16"/>
        <v>0</v>
      </c>
      <c r="L198" s="42">
        <f t="shared" si="17"/>
        <v>0</v>
      </c>
      <c r="M198" s="79">
        <f t="shared" si="18"/>
        <v>14</v>
      </c>
      <c r="N198" s="84">
        <f t="shared" si="19"/>
        <v>1441.17</v>
      </c>
      <c r="O198" s="84">
        <f t="shared" si="20"/>
        <v>20176.38</v>
      </c>
    </row>
    <row r="199" spans="1:15" s="4" customFormat="1" ht="24">
      <c r="A199" s="33" t="s">
        <v>31</v>
      </c>
      <c r="B199" s="33">
        <v>123</v>
      </c>
      <c r="C199" s="33" t="s">
        <v>450</v>
      </c>
      <c r="D199" s="40" t="s">
        <v>216</v>
      </c>
      <c r="E199" s="33" t="s">
        <v>11</v>
      </c>
      <c r="F199" s="33" t="s">
        <v>118</v>
      </c>
      <c r="G199" s="41"/>
      <c r="H199" s="41">
        <f>G199+'5º Medição'!H199</f>
        <v>0</v>
      </c>
      <c r="I199" s="42">
        <v>1108.6</v>
      </c>
      <c r="J199" s="42">
        <v>1441.17</v>
      </c>
      <c r="K199" s="42">
        <f t="shared" si="16"/>
        <v>0</v>
      </c>
      <c r="L199" s="42">
        <f t="shared" si="17"/>
        <v>0</v>
      </c>
      <c r="M199" s="79">
        <f t="shared" si="18"/>
        <v>2</v>
      </c>
      <c r="N199" s="84">
        <f t="shared" si="19"/>
        <v>1441.17</v>
      </c>
      <c r="O199" s="84">
        <f t="shared" si="20"/>
        <v>2882.34</v>
      </c>
    </row>
    <row r="200" spans="1:15" s="2" customFormat="1" ht="15">
      <c r="A200" s="33"/>
      <c r="B200" s="33"/>
      <c r="C200" s="33"/>
      <c r="D200" s="40" t="s">
        <v>256</v>
      </c>
      <c r="E200" s="33"/>
      <c r="F200" s="33"/>
      <c r="G200" s="41"/>
      <c r="H200" s="41">
        <f>G200+'5º Medição'!H200</f>
        <v>0</v>
      </c>
      <c r="I200" s="42"/>
      <c r="J200" s="42"/>
      <c r="K200" s="42"/>
      <c r="L200" s="42">
        <f t="shared" si="17"/>
        <v>0</v>
      </c>
      <c r="M200" s="79">
        <f t="shared" si="18"/>
        <v>0</v>
      </c>
      <c r="N200" s="84">
        <f t="shared" si="19"/>
        <v>0</v>
      </c>
      <c r="O200" s="84">
        <f t="shared" si="20"/>
        <v>0</v>
      </c>
    </row>
    <row r="201" spans="1:15" s="2" customFormat="1" ht="15">
      <c r="A201" s="347" t="s">
        <v>315</v>
      </c>
      <c r="B201" s="348"/>
      <c r="C201" s="348"/>
      <c r="D201" s="348"/>
      <c r="E201" s="348"/>
      <c r="F201" s="349"/>
      <c r="G201" s="65"/>
      <c r="H201" s="41">
        <f>G201+'5º Medição'!H201</f>
        <v>0</v>
      </c>
      <c r="I201" s="46"/>
      <c r="J201" s="46"/>
      <c r="K201" s="42"/>
      <c r="L201" s="42">
        <f t="shared" si="17"/>
        <v>0</v>
      </c>
      <c r="M201" s="79">
        <f t="shared" si="18"/>
        <v>0</v>
      </c>
      <c r="N201" s="84">
        <f t="shared" si="19"/>
        <v>0</v>
      </c>
      <c r="O201" s="84">
        <f t="shared" si="20"/>
        <v>0</v>
      </c>
    </row>
    <row r="202" spans="1:15" s="2" customFormat="1" ht="84">
      <c r="A202" s="33" t="s">
        <v>460</v>
      </c>
      <c r="B202" s="33" t="s">
        <v>500</v>
      </c>
      <c r="C202" s="33" t="s">
        <v>451</v>
      </c>
      <c r="D202" s="40" t="s">
        <v>308</v>
      </c>
      <c r="E202" s="33" t="s">
        <v>11</v>
      </c>
      <c r="F202" s="33" t="s">
        <v>12</v>
      </c>
      <c r="G202" s="41"/>
      <c r="H202" s="41">
        <f>G202+'5º Medição'!H202</f>
        <v>0</v>
      </c>
      <c r="I202" s="42">
        <v>145.24</v>
      </c>
      <c r="J202" s="42">
        <f t="shared" si="21"/>
        <v>188.81</v>
      </c>
      <c r="K202" s="42">
        <f t="shared" si="16"/>
        <v>0</v>
      </c>
      <c r="L202" s="42">
        <f t="shared" si="17"/>
        <v>0</v>
      </c>
      <c r="M202" s="79">
        <f t="shared" si="18"/>
        <v>1</v>
      </c>
      <c r="N202" s="84">
        <f t="shared" si="19"/>
        <v>188.81</v>
      </c>
      <c r="O202" s="84">
        <f t="shared" si="20"/>
        <v>188.81</v>
      </c>
    </row>
    <row r="203" spans="1:15" s="2" customFormat="1" ht="60">
      <c r="A203" s="33" t="s">
        <v>460</v>
      </c>
      <c r="B203" s="33" t="s">
        <v>498</v>
      </c>
      <c r="C203" s="33" t="s">
        <v>452</v>
      </c>
      <c r="D203" s="40" t="s">
        <v>309</v>
      </c>
      <c r="E203" s="33" t="s">
        <v>11</v>
      </c>
      <c r="F203" s="33" t="s">
        <v>116</v>
      </c>
      <c r="G203" s="41"/>
      <c r="H203" s="41">
        <f>G203+'5º Medição'!H203</f>
        <v>0</v>
      </c>
      <c r="I203" s="42">
        <v>42.34</v>
      </c>
      <c r="J203" s="42">
        <f>ROUND(I203*1.3,2)</f>
        <v>55.04</v>
      </c>
      <c r="K203" s="42">
        <f t="shared" si="16"/>
        <v>0</v>
      </c>
      <c r="L203" s="42">
        <f t="shared" si="17"/>
        <v>0</v>
      </c>
      <c r="M203" s="79">
        <f t="shared" si="18"/>
        <v>3</v>
      </c>
      <c r="N203" s="84">
        <f t="shared" si="19"/>
        <v>55.04</v>
      </c>
      <c r="O203" s="84">
        <f t="shared" si="20"/>
        <v>165.12</v>
      </c>
    </row>
    <row r="204" spans="1:15" s="2" customFormat="1" ht="60">
      <c r="A204" s="33" t="s">
        <v>460</v>
      </c>
      <c r="B204" s="33" t="s">
        <v>499</v>
      </c>
      <c r="C204" s="33" t="s">
        <v>453</v>
      </c>
      <c r="D204" s="40" t="s">
        <v>310</v>
      </c>
      <c r="E204" s="33" t="s">
        <v>11</v>
      </c>
      <c r="F204" s="33" t="s">
        <v>154</v>
      </c>
      <c r="G204" s="41"/>
      <c r="H204" s="41">
        <f>G204+'5º Medição'!H204</f>
        <v>0</v>
      </c>
      <c r="I204" s="42">
        <v>43.74</v>
      </c>
      <c r="J204" s="42">
        <v>56.87</v>
      </c>
      <c r="K204" s="42">
        <f t="shared" si="16"/>
        <v>0</v>
      </c>
      <c r="L204" s="42">
        <f t="shared" si="17"/>
        <v>0</v>
      </c>
      <c r="M204" s="79">
        <f t="shared" si="18"/>
        <v>5</v>
      </c>
      <c r="N204" s="84">
        <f t="shared" si="19"/>
        <v>56.87</v>
      </c>
      <c r="O204" s="84">
        <f t="shared" si="20"/>
        <v>284.34999999999997</v>
      </c>
    </row>
    <row r="205" spans="1:15" s="2" customFormat="1" ht="72">
      <c r="A205" s="33" t="s">
        <v>460</v>
      </c>
      <c r="B205" s="33" t="s">
        <v>501</v>
      </c>
      <c r="C205" s="33" t="s">
        <v>454</v>
      </c>
      <c r="D205" s="40" t="s">
        <v>311</v>
      </c>
      <c r="E205" s="33" t="s">
        <v>11</v>
      </c>
      <c r="F205" s="33" t="s">
        <v>12</v>
      </c>
      <c r="G205" s="41"/>
      <c r="H205" s="41">
        <f>G205+'5º Medição'!H205</f>
        <v>0</v>
      </c>
      <c r="I205" s="42">
        <v>163.07</v>
      </c>
      <c r="J205" s="42">
        <v>212</v>
      </c>
      <c r="K205" s="42">
        <f t="shared" si="16"/>
        <v>0</v>
      </c>
      <c r="L205" s="42">
        <f t="shared" si="17"/>
        <v>0</v>
      </c>
      <c r="M205" s="79">
        <f t="shared" si="18"/>
        <v>1</v>
      </c>
      <c r="N205" s="84">
        <f t="shared" si="19"/>
        <v>212</v>
      </c>
      <c r="O205" s="84">
        <f t="shared" si="20"/>
        <v>212</v>
      </c>
    </row>
    <row r="206" spans="1:15" s="4" customFormat="1" ht="72">
      <c r="A206" s="33" t="s">
        <v>460</v>
      </c>
      <c r="B206" s="33" t="s">
        <v>499</v>
      </c>
      <c r="C206" s="33" t="s">
        <v>455</v>
      </c>
      <c r="D206" s="40" t="s">
        <v>312</v>
      </c>
      <c r="E206" s="33" t="s">
        <v>11</v>
      </c>
      <c r="F206" s="33" t="s">
        <v>313</v>
      </c>
      <c r="G206" s="41"/>
      <c r="H206" s="41">
        <f>G206+'5º Medição'!H206</f>
        <v>0</v>
      </c>
      <c r="I206" s="42">
        <v>42.34</v>
      </c>
      <c r="J206" s="42">
        <f t="shared" si="21"/>
        <v>55.04</v>
      </c>
      <c r="K206" s="42">
        <f t="shared" si="16"/>
        <v>0</v>
      </c>
      <c r="L206" s="42">
        <f t="shared" si="17"/>
        <v>0</v>
      </c>
      <c r="M206" s="79">
        <f t="shared" si="18"/>
        <v>21</v>
      </c>
      <c r="N206" s="84">
        <f t="shared" si="19"/>
        <v>55.04</v>
      </c>
      <c r="O206" s="84">
        <f t="shared" si="20"/>
        <v>1155.84</v>
      </c>
    </row>
    <row r="207" spans="1:15" s="4" customFormat="1" ht="72">
      <c r="A207" s="33" t="s">
        <v>460</v>
      </c>
      <c r="B207" s="33" t="s">
        <v>499</v>
      </c>
      <c r="C207" s="33" t="s">
        <v>456</v>
      </c>
      <c r="D207" s="40" t="s">
        <v>314</v>
      </c>
      <c r="E207" s="33" t="s">
        <v>11</v>
      </c>
      <c r="F207" s="33" t="s">
        <v>126</v>
      </c>
      <c r="G207" s="41"/>
      <c r="H207" s="41">
        <f>G207+'5º Medição'!H207</f>
        <v>0</v>
      </c>
      <c r="I207" s="42">
        <v>42.34</v>
      </c>
      <c r="J207" s="42">
        <f t="shared" si="21"/>
        <v>55.04</v>
      </c>
      <c r="K207" s="42">
        <f t="shared" si="16"/>
        <v>0</v>
      </c>
      <c r="L207" s="42">
        <f t="shared" si="17"/>
        <v>0</v>
      </c>
      <c r="M207" s="79">
        <f t="shared" si="18"/>
        <v>4</v>
      </c>
      <c r="N207" s="84">
        <f t="shared" si="19"/>
        <v>55.04</v>
      </c>
      <c r="O207" s="84">
        <f t="shared" si="20"/>
        <v>220.16</v>
      </c>
    </row>
    <row r="208" spans="1:16" s="2" customFormat="1" ht="15">
      <c r="A208" s="61"/>
      <c r="B208" s="38"/>
      <c r="C208" s="38"/>
      <c r="D208" s="62" t="s">
        <v>256</v>
      </c>
      <c r="E208" s="38"/>
      <c r="F208" s="63"/>
      <c r="G208" s="64"/>
      <c r="H208" s="63"/>
      <c r="I208" s="42"/>
      <c r="J208" s="42"/>
      <c r="K208" s="42"/>
      <c r="L208" s="42">
        <f>H208*J208</f>
        <v>0</v>
      </c>
      <c r="M208" s="79">
        <f>F208-H208</f>
        <v>0</v>
      </c>
      <c r="O208" s="84">
        <f>SUM(O15:O207)</f>
        <v>415001.02309999976</v>
      </c>
      <c r="P208" s="84">
        <f>O208*0.0717</f>
        <v>29755.573356269982</v>
      </c>
    </row>
    <row r="209" spans="1:12" s="2" customFormat="1" ht="15">
      <c r="A209" s="39"/>
      <c r="B209" s="39"/>
      <c r="C209" s="39"/>
      <c r="D209" s="66"/>
      <c r="E209" s="39"/>
      <c r="F209" s="39"/>
      <c r="G209" s="67"/>
      <c r="H209" s="39"/>
      <c r="I209" s="68"/>
      <c r="J209" s="68"/>
      <c r="K209" s="68"/>
      <c r="L209" s="68"/>
    </row>
    <row r="210" spans="1:12" s="2" customFormat="1" ht="15">
      <c r="A210" s="39"/>
      <c r="B210" s="39"/>
      <c r="C210" s="39"/>
      <c r="D210" s="66"/>
      <c r="E210" s="39"/>
      <c r="F210" s="39"/>
      <c r="G210" s="67"/>
      <c r="H210" s="39"/>
      <c r="I210" s="68"/>
      <c r="J210" s="68"/>
      <c r="K210" s="68"/>
      <c r="L210" s="68"/>
    </row>
    <row r="211" spans="1:15" s="2" customFormat="1" ht="15">
      <c r="A211" s="347" t="s">
        <v>256</v>
      </c>
      <c r="B211" s="348"/>
      <c r="C211" s="348"/>
      <c r="D211" s="348"/>
      <c r="E211" s="348"/>
      <c r="F211" s="349"/>
      <c r="G211" s="65"/>
      <c r="H211" s="69"/>
      <c r="I211" s="70"/>
      <c r="J211" s="70"/>
      <c r="K211" s="71">
        <f>SUM(K15:K210)</f>
        <v>58463.0305</v>
      </c>
      <c r="L211" s="71">
        <f>SUM(L15:L208)</f>
        <v>235801.4621</v>
      </c>
      <c r="O211" s="84">
        <f>O208+L211</f>
        <v>650802.4851999998</v>
      </c>
    </row>
    <row r="216" ht="15">
      <c r="D216" s="82" t="s">
        <v>554</v>
      </c>
    </row>
    <row r="217" ht="15">
      <c r="D217" s="81" t="s">
        <v>555</v>
      </c>
    </row>
    <row r="218" ht="15">
      <c r="D218" s="81" t="s">
        <v>556</v>
      </c>
    </row>
  </sheetData>
  <sheetProtection/>
  <mergeCells count="63">
    <mergeCell ref="K4:L4"/>
    <mergeCell ref="A1:L2"/>
    <mergeCell ref="A3:B3"/>
    <mergeCell ref="C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8:D8"/>
    <mergeCell ref="E8:F8"/>
    <mergeCell ref="G8:H8"/>
    <mergeCell ref="I8:J8"/>
    <mergeCell ref="K8:L8"/>
    <mergeCell ref="A7:D7"/>
    <mergeCell ref="E7:F7"/>
    <mergeCell ref="G7:H7"/>
    <mergeCell ref="I7:J7"/>
    <mergeCell ref="K7:L7"/>
    <mergeCell ref="A44:F44"/>
    <mergeCell ref="I10:J10"/>
    <mergeCell ref="K10:L10"/>
    <mergeCell ref="C9:D9"/>
    <mergeCell ref="E9:F9"/>
    <mergeCell ref="G9:H9"/>
    <mergeCell ref="I9:J9"/>
    <mergeCell ref="K9:L9"/>
    <mergeCell ref="C10:D10"/>
    <mergeCell ref="E10:F10"/>
    <mergeCell ref="G10:H10"/>
    <mergeCell ref="A20:E20"/>
    <mergeCell ref="A26:E26"/>
    <mergeCell ref="A34:E34"/>
    <mergeCell ref="A211:F211"/>
    <mergeCell ref="A137:E137"/>
    <mergeCell ref="A176:E176"/>
    <mergeCell ref="A185:E185"/>
    <mergeCell ref="A190:E190"/>
    <mergeCell ref="A195:F195"/>
    <mergeCell ref="A201:F201"/>
    <mergeCell ref="A111:F111"/>
    <mergeCell ref="A45:F45"/>
    <mergeCell ref="A53:F53"/>
    <mergeCell ref="A88:F88"/>
    <mergeCell ref="A109:F109"/>
    <mergeCell ref="A56:F56"/>
    <mergeCell ref="A57:F57"/>
    <mergeCell ref="A62:F6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7"/>
  <sheetViews>
    <sheetView showZeros="0" zoomScale="80" zoomScaleNormal="80" zoomScalePageLayoutView="0" workbookViewId="0" topLeftCell="A1">
      <selection activeCell="C3" sqref="C3:F3"/>
    </sheetView>
  </sheetViews>
  <sheetFormatPr defaultColWidth="9.140625" defaultRowHeight="15"/>
  <cols>
    <col min="1" max="1" width="6.7109375" style="8" customWidth="1"/>
    <col min="2" max="2" width="8.57421875" style="32" customWidth="1"/>
    <col min="3" max="3" width="5.57421875" style="8" bestFit="1" customWidth="1"/>
    <col min="4" max="4" width="36.7109375" style="9" customWidth="1"/>
    <col min="5" max="5" width="5.421875" style="8" bestFit="1" customWidth="1"/>
    <col min="6" max="6" width="9.421875" style="8" customWidth="1"/>
    <col min="7" max="7" width="10.140625" style="22" customWidth="1"/>
    <col min="8" max="8" width="11.00390625" style="8" customWidth="1"/>
    <col min="9" max="9" width="13.140625" style="10" bestFit="1" customWidth="1"/>
    <col min="10" max="10" width="17.8515625" style="10" bestFit="1" customWidth="1"/>
    <col min="11" max="11" width="11.7109375" style="10" bestFit="1" customWidth="1"/>
    <col min="12" max="12" width="17.00390625" style="10" bestFit="1" customWidth="1"/>
    <col min="13" max="13" width="18.140625" style="10" bestFit="1" customWidth="1"/>
    <col min="14" max="14" width="11.57421875" style="0" customWidth="1"/>
    <col min="15" max="15" width="14.00390625" style="0" customWidth="1"/>
    <col min="16" max="16" width="16.00390625" style="0" customWidth="1"/>
    <col min="17" max="17" width="13.00390625" style="0" bestFit="1" customWidth="1"/>
    <col min="18" max="18" width="15.8515625" style="0" bestFit="1" customWidth="1"/>
    <col min="19" max="19" width="16.7109375" style="0" customWidth="1"/>
  </cols>
  <sheetData>
    <row r="1" spans="1:13" ht="15">
      <c r="A1" s="337" t="str">
        <f>'6º Medição'!A1:L2</f>
        <v> CONSTRUÇÃO UNIDADE BASICA DE SAUDE I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9"/>
    </row>
    <row r="2" spans="1:13" ht="15">
      <c r="A2" s="340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2"/>
    </row>
    <row r="3" spans="1:13" ht="15.75" customHeight="1">
      <c r="A3" s="343" t="s">
        <v>522</v>
      </c>
      <c r="B3" s="343"/>
      <c r="C3" s="323" t="s">
        <v>523</v>
      </c>
      <c r="D3" s="324"/>
      <c r="E3" s="324"/>
      <c r="F3" s="325"/>
      <c r="G3" s="319"/>
      <c r="H3" s="320"/>
      <c r="I3" s="326"/>
      <c r="J3" s="404"/>
      <c r="K3" s="327"/>
      <c r="L3" s="344" t="s">
        <v>526</v>
      </c>
      <c r="M3" s="344"/>
    </row>
    <row r="4" spans="1:13" ht="15">
      <c r="A4" s="345"/>
      <c r="B4" s="345"/>
      <c r="C4" s="346"/>
      <c r="D4" s="346"/>
      <c r="E4" s="317" t="s">
        <v>540</v>
      </c>
      <c r="F4" s="317"/>
      <c r="G4" s="321"/>
      <c r="H4" s="322"/>
      <c r="I4" s="400"/>
      <c r="J4" s="406"/>
      <c r="K4" s="401"/>
      <c r="L4" s="318"/>
      <c r="M4" s="318"/>
    </row>
    <row r="5" spans="1:13" ht="15">
      <c r="A5" s="350" t="s">
        <v>542</v>
      </c>
      <c r="B5" s="351"/>
      <c r="C5" s="390" t="s">
        <v>543</v>
      </c>
      <c r="D5" s="391"/>
      <c r="E5" s="380" t="s">
        <v>538</v>
      </c>
      <c r="F5" s="381"/>
      <c r="G5" s="392"/>
      <c r="H5" s="393"/>
      <c r="I5" s="386" t="s">
        <v>516</v>
      </c>
      <c r="J5" s="405"/>
      <c r="K5" s="387"/>
      <c r="L5" s="388">
        <v>650936.07</v>
      </c>
      <c r="M5" s="389"/>
    </row>
    <row r="6" spans="1:15" ht="15">
      <c r="A6" s="378"/>
      <c r="B6" s="379"/>
      <c r="C6" s="379"/>
      <c r="D6" s="397"/>
      <c r="E6" s="384"/>
      <c r="F6" s="385"/>
      <c r="G6" s="394"/>
      <c r="H6" s="395"/>
      <c r="I6" s="386" t="s">
        <v>562</v>
      </c>
      <c r="J6" s="405"/>
      <c r="K6" s="387"/>
      <c r="L6" s="402">
        <f>L210</f>
        <v>29755.26000000001</v>
      </c>
      <c r="M6" s="403"/>
      <c r="O6">
        <f>L6/L7</f>
        <v>0.071699247189784</v>
      </c>
    </row>
    <row r="7" spans="1:16" ht="15">
      <c r="A7" s="374" t="s">
        <v>530</v>
      </c>
      <c r="B7" s="375"/>
      <c r="C7" s="375"/>
      <c r="D7" s="376"/>
      <c r="E7" s="336"/>
      <c r="F7" s="336"/>
      <c r="G7" s="334" t="s">
        <v>528</v>
      </c>
      <c r="H7" s="335"/>
      <c r="I7" s="372" t="s">
        <v>567</v>
      </c>
      <c r="J7" s="407"/>
      <c r="K7" s="373"/>
      <c r="L7" s="333">
        <f>J210</f>
        <v>415001.00999999983</v>
      </c>
      <c r="M7" s="333"/>
      <c r="P7" s="92">
        <f>L5+L6</f>
        <v>680691.33</v>
      </c>
    </row>
    <row r="8" spans="1:13" ht="15">
      <c r="A8" s="377"/>
      <c r="B8" s="377"/>
      <c r="C8" s="377"/>
      <c r="D8" s="377"/>
      <c r="E8" s="382" t="s">
        <v>527</v>
      </c>
      <c r="F8" s="383"/>
      <c r="G8" s="398" t="s">
        <v>537</v>
      </c>
      <c r="H8" s="399"/>
      <c r="I8" s="372" t="s">
        <v>568</v>
      </c>
      <c r="J8" s="407"/>
      <c r="K8" s="373"/>
      <c r="L8" s="331">
        <f>L6+L7</f>
        <v>444756.26999999984</v>
      </c>
      <c r="M8" s="332"/>
    </row>
    <row r="9" spans="1:13" ht="15">
      <c r="A9" s="23" t="s">
        <v>254</v>
      </c>
      <c r="B9" s="27"/>
      <c r="C9" s="363" t="s">
        <v>535</v>
      </c>
      <c r="D9" s="364"/>
      <c r="E9" s="361" t="s">
        <v>539</v>
      </c>
      <c r="F9" s="362"/>
      <c r="G9" s="334" t="s">
        <v>529</v>
      </c>
      <c r="H9" s="335"/>
      <c r="I9" s="372"/>
      <c r="J9" s="407"/>
      <c r="K9" s="373"/>
      <c r="L9" s="396"/>
      <c r="M9" s="396"/>
    </row>
    <row r="10" spans="1:13" ht="15">
      <c r="A10" s="24"/>
      <c r="B10" s="28"/>
      <c r="C10" s="368"/>
      <c r="D10" s="368"/>
      <c r="E10" s="369"/>
      <c r="F10" s="369"/>
      <c r="G10" s="370">
        <v>41891</v>
      </c>
      <c r="H10" s="371"/>
      <c r="I10" s="355"/>
      <c r="J10" s="355"/>
      <c r="K10" s="355"/>
      <c r="L10" s="330"/>
      <c r="M10" s="330"/>
    </row>
    <row r="11" spans="1:13" ht="15">
      <c r="A11" s="5"/>
      <c r="B11" s="29"/>
      <c r="C11" s="5"/>
      <c r="D11" s="6"/>
      <c r="E11" s="5"/>
      <c r="F11" s="5"/>
      <c r="G11" s="20"/>
      <c r="H11" s="5"/>
      <c r="I11" s="7"/>
      <c r="J11" s="7"/>
      <c r="K11" s="7"/>
      <c r="L11" s="7"/>
      <c r="M11" s="7"/>
    </row>
    <row r="12" spans="1:14" s="98" customFormat="1" ht="30" customHeight="1">
      <c r="A12" s="96" t="s">
        <v>255</v>
      </c>
      <c r="B12" s="94" t="s">
        <v>0</v>
      </c>
      <c r="C12" s="96" t="s">
        <v>1</v>
      </c>
      <c r="D12" s="93" t="s">
        <v>2</v>
      </c>
      <c r="E12" s="93" t="s">
        <v>3</v>
      </c>
      <c r="F12" s="93" t="s">
        <v>511</v>
      </c>
      <c r="G12" s="50" t="s">
        <v>511</v>
      </c>
      <c r="H12" s="93" t="s">
        <v>511</v>
      </c>
      <c r="I12" s="97" t="s">
        <v>534</v>
      </c>
      <c r="J12" s="97" t="s">
        <v>457</v>
      </c>
      <c r="K12" s="97" t="s">
        <v>565</v>
      </c>
      <c r="L12" s="97" t="s">
        <v>457</v>
      </c>
      <c r="M12" s="97" t="s">
        <v>457</v>
      </c>
      <c r="N12" s="98" t="s">
        <v>511</v>
      </c>
    </row>
    <row r="13" spans="1:14" s="1" customFormat="1" ht="36" customHeight="1">
      <c r="A13" s="12"/>
      <c r="B13" s="30"/>
      <c r="C13" s="12"/>
      <c r="D13" s="11"/>
      <c r="E13" s="17"/>
      <c r="F13" s="17" t="s">
        <v>510</v>
      </c>
      <c r="G13" s="19" t="s">
        <v>514</v>
      </c>
      <c r="H13" s="17" t="s">
        <v>513</v>
      </c>
      <c r="I13" s="95" t="s">
        <v>566</v>
      </c>
      <c r="J13" s="95" t="s">
        <v>566</v>
      </c>
      <c r="K13" s="18" t="s">
        <v>532</v>
      </c>
      <c r="L13" s="18" t="s">
        <v>565</v>
      </c>
      <c r="M13" s="18" t="s">
        <v>515</v>
      </c>
      <c r="N13" s="1" t="s">
        <v>559</v>
      </c>
    </row>
    <row r="14" spans="1:19" ht="25.5">
      <c r="A14" s="13"/>
      <c r="B14" s="31"/>
      <c r="C14" s="26">
        <v>1</v>
      </c>
      <c r="D14" s="25" t="s">
        <v>4</v>
      </c>
      <c r="E14" s="13"/>
      <c r="F14" s="13"/>
      <c r="G14" s="21"/>
      <c r="H14" s="16"/>
      <c r="I14" s="14"/>
      <c r="J14" s="14"/>
      <c r="K14" s="14"/>
      <c r="L14" s="15"/>
      <c r="M14" s="15"/>
      <c r="S14" s="99">
        <f>SUM(J15:J19)</f>
        <v>731.74</v>
      </c>
    </row>
    <row r="15" spans="1:18" s="2" customFormat="1" ht="48">
      <c r="A15" s="33" t="s">
        <v>5</v>
      </c>
      <c r="B15" s="33" t="s">
        <v>6</v>
      </c>
      <c r="C15" s="33" t="s">
        <v>317</v>
      </c>
      <c r="D15" s="40" t="s">
        <v>218</v>
      </c>
      <c r="E15" s="33" t="s">
        <v>29</v>
      </c>
      <c r="F15" s="41">
        <f>'6º Medição'!M15</f>
        <v>0</v>
      </c>
      <c r="G15" s="41">
        <f>F15</f>
        <v>0</v>
      </c>
      <c r="H15" s="41"/>
      <c r="I15" s="42">
        <f>'7º MEDIÇÃO'!J15</f>
        <v>211.79</v>
      </c>
      <c r="J15" s="42">
        <f>ROUND(G15*I15,2)</f>
        <v>0</v>
      </c>
      <c r="K15" s="42">
        <f>ROUND(I15*0.0717,2)</f>
        <v>15.19</v>
      </c>
      <c r="L15" s="42">
        <f>ROUND(G15*K15,2)</f>
        <v>0</v>
      </c>
      <c r="M15" s="42">
        <f>ROUND((I15+K15)*G15,2)</f>
        <v>0</v>
      </c>
      <c r="N15" s="79">
        <f>F15-H15</f>
        <v>0</v>
      </c>
      <c r="O15" s="84">
        <f>K15</f>
        <v>15.19</v>
      </c>
      <c r="P15" s="84">
        <f>N15*O15</f>
        <v>0</v>
      </c>
      <c r="Q15" s="84">
        <f>'7º MEDIÇÃO'!J15</f>
        <v>211.79</v>
      </c>
      <c r="R15" s="84">
        <f>N15*Q15</f>
        <v>0</v>
      </c>
    </row>
    <row r="16" spans="1:18" s="2" customFormat="1" ht="48">
      <c r="A16" s="33" t="s">
        <v>5</v>
      </c>
      <c r="B16" s="33" t="s">
        <v>7</v>
      </c>
      <c r="C16" s="33" t="s">
        <v>318</v>
      </c>
      <c r="D16" s="40" t="s">
        <v>220</v>
      </c>
      <c r="E16" s="33" t="s">
        <v>29</v>
      </c>
      <c r="F16" s="41">
        <f>'6º Medição'!M16</f>
        <v>0</v>
      </c>
      <c r="G16" s="41">
        <f aca="true" t="shared" si="0" ref="G16:G78">F16</f>
        <v>0</v>
      </c>
      <c r="H16" s="41"/>
      <c r="I16" s="42">
        <f>'7º MEDIÇÃO'!J16</f>
        <v>10.89</v>
      </c>
      <c r="J16" s="42">
        <f aca="true" t="shared" si="1" ref="J16:J78">ROUND(G16*I16,2)</f>
        <v>0</v>
      </c>
      <c r="K16" s="42">
        <f aca="true" t="shared" si="2" ref="K16:K78">ROUND(I16*0.0717,2)</f>
        <v>0.78</v>
      </c>
      <c r="L16" s="42">
        <f aca="true" t="shared" si="3" ref="L16:L78">ROUND(G16*K16,2)</f>
        <v>0</v>
      </c>
      <c r="M16" s="42">
        <f aca="true" t="shared" si="4" ref="M16:M78">ROUND((I16+K16)*G16,2)</f>
        <v>0</v>
      </c>
      <c r="N16" s="79">
        <f aca="true" t="shared" si="5" ref="N16:N78">F16-H16</f>
        <v>0</v>
      </c>
      <c r="O16" s="84">
        <f aca="true" t="shared" si="6" ref="O16:O78">K16</f>
        <v>0.78</v>
      </c>
      <c r="P16" s="84">
        <f aca="true" t="shared" si="7" ref="P16:P78">N16*O16</f>
        <v>0</v>
      </c>
      <c r="Q16" s="84">
        <f>'7º MEDIÇÃO'!J16</f>
        <v>10.89</v>
      </c>
      <c r="R16" s="84">
        <f aca="true" t="shared" si="8" ref="R16:R78">N16*Q16</f>
        <v>0</v>
      </c>
    </row>
    <row r="17" spans="1:18" s="2" customFormat="1" ht="48">
      <c r="A17" s="33" t="s">
        <v>5</v>
      </c>
      <c r="B17" s="33" t="s">
        <v>8</v>
      </c>
      <c r="C17" s="33" t="s">
        <v>319</v>
      </c>
      <c r="D17" s="40" t="s">
        <v>222</v>
      </c>
      <c r="E17" s="33" t="s">
        <v>11</v>
      </c>
      <c r="F17" s="41">
        <f>'6º Medição'!M17</f>
        <v>0</v>
      </c>
      <c r="G17" s="41">
        <f t="shared" si="0"/>
        <v>0</v>
      </c>
      <c r="H17" s="41"/>
      <c r="I17" s="42">
        <f>'7º MEDIÇÃO'!J17</f>
        <v>1305.04</v>
      </c>
      <c r="J17" s="42">
        <f t="shared" si="1"/>
        <v>0</v>
      </c>
      <c r="K17" s="42">
        <f t="shared" si="2"/>
        <v>93.57</v>
      </c>
      <c r="L17" s="42">
        <f t="shared" si="3"/>
        <v>0</v>
      </c>
      <c r="M17" s="42">
        <f t="shared" si="4"/>
        <v>0</v>
      </c>
      <c r="N17" s="79">
        <f t="shared" si="5"/>
        <v>0</v>
      </c>
      <c r="O17" s="84">
        <f t="shared" si="6"/>
        <v>93.57</v>
      </c>
      <c r="P17" s="84">
        <f t="shared" si="7"/>
        <v>0</v>
      </c>
      <c r="Q17" s="84">
        <f>'7º MEDIÇÃO'!J17</f>
        <v>1305.04</v>
      </c>
      <c r="R17" s="84">
        <f t="shared" si="8"/>
        <v>0</v>
      </c>
    </row>
    <row r="18" spans="1:18" s="2" customFormat="1" ht="24">
      <c r="A18" s="33" t="s">
        <v>5</v>
      </c>
      <c r="B18" s="33" t="s">
        <v>9</v>
      </c>
      <c r="C18" s="33" t="s">
        <v>320</v>
      </c>
      <c r="D18" s="40" t="s">
        <v>10</v>
      </c>
      <c r="E18" s="33" t="s">
        <v>11</v>
      </c>
      <c r="F18" s="41">
        <f>'6º Medição'!M18</f>
        <v>1</v>
      </c>
      <c r="G18" s="41">
        <f t="shared" si="0"/>
        <v>1</v>
      </c>
      <c r="H18" s="41"/>
      <c r="I18" s="42">
        <f>'7º MEDIÇÃO'!J18</f>
        <v>731.74</v>
      </c>
      <c r="J18" s="42">
        <f t="shared" si="1"/>
        <v>731.74</v>
      </c>
      <c r="K18" s="42">
        <f t="shared" si="2"/>
        <v>52.47</v>
      </c>
      <c r="L18" s="42">
        <f t="shared" si="3"/>
        <v>52.47</v>
      </c>
      <c r="M18" s="42">
        <f t="shared" si="4"/>
        <v>784.21</v>
      </c>
      <c r="N18" s="79">
        <f t="shared" si="5"/>
        <v>1</v>
      </c>
      <c r="O18" s="84">
        <f t="shared" si="6"/>
        <v>52.47</v>
      </c>
      <c r="P18" s="84">
        <f t="shared" si="7"/>
        <v>52.47</v>
      </c>
      <c r="Q18" s="84">
        <f>'7º MEDIÇÃO'!J18</f>
        <v>731.74</v>
      </c>
      <c r="R18" s="84">
        <f t="shared" si="8"/>
        <v>731.74</v>
      </c>
    </row>
    <row r="19" spans="1:18" s="2" customFormat="1" ht="24">
      <c r="A19" s="33" t="s">
        <v>5</v>
      </c>
      <c r="B19" s="33">
        <v>73658</v>
      </c>
      <c r="C19" s="33" t="s">
        <v>321</v>
      </c>
      <c r="D19" s="40" t="s">
        <v>13</v>
      </c>
      <c r="E19" s="33" t="s">
        <v>11</v>
      </c>
      <c r="F19" s="41">
        <f>'6º Medição'!M19</f>
        <v>0</v>
      </c>
      <c r="G19" s="41">
        <f t="shared" si="0"/>
        <v>0</v>
      </c>
      <c r="H19" s="41"/>
      <c r="I19" s="42">
        <f>'7º MEDIÇÃO'!J19</f>
        <v>540.64</v>
      </c>
      <c r="J19" s="42">
        <f t="shared" si="1"/>
        <v>0</v>
      </c>
      <c r="K19" s="42">
        <f t="shared" si="2"/>
        <v>38.76</v>
      </c>
      <c r="L19" s="42">
        <f t="shared" si="3"/>
        <v>0</v>
      </c>
      <c r="M19" s="42">
        <f t="shared" si="4"/>
        <v>0</v>
      </c>
      <c r="N19" s="79">
        <f t="shared" si="5"/>
        <v>0</v>
      </c>
      <c r="O19" s="84">
        <f t="shared" si="6"/>
        <v>38.76</v>
      </c>
      <c r="P19" s="84">
        <f t="shared" si="7"/>
        <v>0</v>
      </c>
      <c r="Q19" s="84">
        <f>'7º MEDIÇÃO'!J19</f>
        <v>540.64</v>
      </c>
      <c r="R19" s="84">
        <f t="shared" si="8"/>
        <v>0</v>
      </c>
    </row>
    <row r="20" spans="1:18" s="2" customFormat="1" ht="15">
      <c r="A20" s="356"/>
      <c r="B20" s="356"/>
      <c r="C20" s="356"/>
      <c r="D20" s="356"/>
      <c r="E20" s="356"/>
      <c r="F20" s="41">
        <f>'6º Medição'!M20</f>
        <v>0</v>
      </c>
      <c r="G20" s="41">
        <f t="shared" si="0"/>
        <v>0</v>
      </c>
      <c r="H20" s="41"/>
      <c r="I20" s="42">
        <f>'7º MEDIÇÃO'!J20</f>
        <v>0</v>
      </c>
      <c r="J20" s="42">
        <f t="shared" si="1"/>
        <v>0</v>
      </c>
      <c r="K20" s="42">
        <f t="shared" si="2"/>
        <v>0</v>
      </c>
      <c r="L20" s="42">
        <f t="shared" si="3"/>
        <v>0</v>
      </c>
      <c r="M20" s="42">
        <f t="shared" si="4"/>
        <v>0</v>
      </c>
      <c r="N20" s="79">
        <f t="shared" si="5"/>
        <v>0</v>
      </c>
      <c r="O20" s="84">
        <f t="shared" si="6"/>
        <v>0</v>
      </c>
      <c r="P20" s="84">
        <f t="shared" si="7"/>
        <v>0</v>
      </c>
      <c r="Q20" s="84">
        <f>'7º MEDIÇÃO'!J20</f>
        <v>0</v>
      </c>
      <c r="R20" s="84">
        <f t="shared" si="8"/>
        <v>0</v>
      </c>
    </row>
    <row r="21" spans="1:19" s="2" customFormat="1" ht="15">
      <c r="A21" s="34"/>
      <c r="B21" s="34"/>
      <c r="C21" s="43">
        <v>2</v>
      </c>
      <c r="D21" s="44" t="s">
        <v>14</v>
      </c>
      <c r="E21" s="34"/>
      <c r="F21" s="41">
        <f>'6º Medição'!M21</f>
        <v>0</v>
      </c>
      <c r="G21" s="41">
        <f t="shared" si="0"/>
        <v>0</v>
      </c>
      <c r="H21" s="41"/>
      <c r="I21" s="42">
        <f>'7º MEDIÇÃO'!J21</f>
        <v>0</v>
      </c>
      <c r="J21" s="42">
        <f t="shared" si="1"/>
        <v>0</v>
      </c>
      <c r="K21" s="42">
        <f t="shared" si="2"/>
        <v>0</v>
      </c>
      <c r="L21" s="42">
        <f t="shared" si="3"/>
        <v>0</v>
      </c>
      <c r="M21" s="42">
        <f t="shared" si="4"/>
        <v>0</v>
      </c>
      <c r="N21" s="79">
        <f t="shared" si="5"/>
        <v>0</v>
      </c>
      <c r="O21" s="84">
        <f t="shared" si="6"/>
        <v>0</v>
      </c>
      <c r="P21" s="84">
        <f t="shared" si="7"/>
        <v>0</v>
      </c>
      <c r="Q21" s="84">
        <f>'7º MEDIÇÃO'!J21</f>
        <v>0</v>
      </c>
      <c r="R21" s="84">
        <f t="shared" si="8"/>
        <v>0</v>
      </c>
      <c r="S21" s="101">
        <f>SUM(M21:M27)</f>
        <v>0</v>
      </c>
    </row>
    <row r="22" spans="1:18" s="2" customFormat="1" ht="24">
      <c r="A22" s="33" t="s">
        <v>5</v>
      </c>
      <c r="B22" s="33" t="s">
        <v>15</v>
      </c>
      <c r="C22" s="33" t="s">
        <v>322</v>
      </c>
      <c r="D22" s="40" t="s">
        <v>16</v>
      </c>
      <c r="E22" s="33" t="s">
        <v>17</v>
      </c>
      <c r="F22" s="41">
        <f>'6º Medição'!M22</f>
        <v>0</v>
      </c>
      <c r="G22" s="41">
        <f t="shared" si="0"/>
        <v>0</v>
      </c>
      <c r="H22" s="41"/>
      <c r="I22" s="42">
        <f>'7º MEDIÇÃO'!J22</f>
        <v>24.65</v>
      </c>
      <c r="J22" s="42">
        <f t="shared" si="1"/>
        <v>0</v>
      </c>
      <c r="K22" s="42">
        <f t="shared" si="2"/>
        <v>1.77</v>
      </c>
      <c r="L22" s="42">
        <f t="shared" si="3"/>
        <v>0</v>
      </c>
      <c r="M22" s="42">
        <f t="shared" si="4"/>
        <v>0</v>
      </c>
      <c r="N22" s="79">
        <f t="shared" si="5"/>
        <v>0</v>
      </c>
      <c r="O22" s="84">
        <f t="shared" si="6"/>
        <v>1.77</v>
      </c>
      <c r="P22" s="84">
        <f t="shared" si="7"/>
        <v>0</v>
      </c>
      <c r="Q22" s="84">
        <f>'7º MEDIÇÃO'!J22</f>
        <v>24.65</v>
      </c>
      <c r="R22" s="84">
        <f t="shared" si="8"/>
        <v>0</v>
      </c>
    </row>
    <row r="23" spans="1:18" s="2" customFormat="1" ht="24">
      <c r="A23" s="33" t="s">
        <v>5</v>
      </c>
      <c r="B23" s="33">
        <v>72920</v>
      </c>
      <c r="C23" s="33" t="s">
        <v>323</v>
      </c>
      <c r="D23" s="40" t="s">
        <v>19</v>
      </c>
      <c r="E23" s="33" t="s">
        <v>17</v>
      </c>
      <c r="F23" s="41">
        <f>'6º Medição'!M23</f>
        <v>0</v>
      </c>
      <c r="G23" s="41">
        <f t="shared" si="0"/>
        <v>0</v>
      </c>
      <c r="H23" s="41"/>
      <c r="I23" s="42">
        <f>'7º MEDIÇÃO'!J23</f>
        <v>11.93</v>
      </c>
      <c r="J23" s="42">
        <f t="shared" si="1"/>
        <v>0</v>
      </c>
      <c r="K23" s="42">
        <f t="shared" si="2"/>
        <v>0.86</v>
      </c>
      <c r="L23" s="42">
        <f t="shared" si="3"/>
        <v>0</v>
      </c>
      <c r="M23" s="42">
        <f t="shared" si="4"/>
        <v>0</v>
      </c>
      <c r="N23" s="79">
        <f t="shared" si="5"/>
        <v>0</v>
      </c>
      <c r="O23" s="84">
        <f t="shared" si="6"/>
        <v>0.86</v>
      </c>
      <c r="P23" s="84">
        <f t="shared" si="7"/>
        <v>0</v>
      </c>
      <c r="Q23" s="84">
        <f>'7º MEDIÇÃO'!J23</f>
        <v>11.93</v>
      </c>
      <c r="R23" s="84">
        <f t="shared" si="8"/>
        <v>0</v>
      </c>
    </row>
    <row r="24" spans="1:18" s="2" customFormat="1" ht="24">
      <c r="A24" s="33" t="s">
        <v>5</v>
      </c>
      <c r="B24" s="33">
        <v>72898</v>
      </c>
      <c r="C24" s="33" t="s">
        <v>324</v>
      </c>
      <c r="D24" s="40" t="s">
        <v>21</v>
      </c>
      <c r="E24" s="33" t="s">
        <v>17</v>
      </c>
      <c r="F24" s="41">
        <f>'6º Medição'!M24</f>
        <v>0</v>
      </c>
      <c r="G24" s="41">
        <f t="shared" si="0"/>
        <v>0</v>
      </c>
      <c r="H24" s="41"/>
      <c r="I24" s="42">
        <f>'7º MEDIÇÃO'!J24</f>
        <v>5.49</v>
      </c>
      <c r="J24" s="42">
        <f t="shared" si="1"/>
        <v>0</v>
      </c>
      <c r="K24" s="42">
        <f t="shared" si="2"/>
        <v>0.39</v>
      </c>
      <c r="L24" s="42">
        <f t="shared" si="3"/>
        <v>0</v>
      </c>
      <c r="M24" s="42">
        <f t="shared" si="4"/>
        <v>0</v>
      </c>
      <c r="N24" s="79">
        <f t="shared" si="5"/>
        <v>0</v>
      </c>
      <c r="O24" s="84">
        <f t="shared" si="6"/>
        <v>0.39</v>
      </c>
      <c r="P24" s="84">
        <f t="shared" si="7"/>
        <v>0</v>
      </c>
      <c r="Q24" s="84">
        <f>'7º MEDIÇÃO'!J24</f>
        <v>5.49</v>
      </c>
      <c r="R24" s="84">
        <f t="shared" si="8"/>
        <v>0</v>
      </c>
    </row>
    <row r="25" spans="1:18" s="2" customFormat="1" ht="36">
      <c r="A25" s="33" t="s">
        <v>5</v>
      </c>
      <c r="B25" s="33">
        <v>72900</v>
      </c>
      <c r="C25" s="33" t="s">
        <v>325</v>
      </c>
      <c r="D25" s="40" t="s">
        <v>23</v>
      </c>
      <c r="E25" s="33" t="s">
        <v>17</v>
      </c>
      <c r="F25" s="41">
        <f>'6º Medição'!M25</f>
        <v>0</v>
      </c>
      <c r="G25" s="41">
        <f t="shared" si="0"/>
        <v>0</v>
      </c>
      <c r="H25" s="41"/>
      <c r="I25" s="42">
        <f>'7º MEDIÇÃO'!J25</f>
        <v>2.95</v>
      </c>
      <c r="J25" s="42">
        <f t="shared" si="1"/>
        <v>0</v>
      </c>
      <c r="K25" s="42">
        <f t="shared" si="2"/>
        <v>0.21</v>
      </c>
      <c r="L25" s="42">
        <f t="shared" si="3"/>
        <v>0</v>
      </c>
      <c r="M25" s="42">
        <f t="shared" si="4"/>
        <v>0</v>
      </c>
      <c r="N25" s="79">
        <f t="shared" si="5"/>
        <v>0</v>
      </c>
      <c r="O25" s="84">
        <f t="shared" si="6"/>
        <v>0.21</v>
      </c>
      <c r="P25" s="84">
        <f t="shared" si="7"/>
        <v>0</v>
      </c>
      <c r="Q25" s="84">
        <f>'7º MEDIÇÃO'!J25</f>
        <v>2.95</v>
      </c>
      <c r="R25" s="84">
        <f t="shared" si="8"/>
        <v>0</v>
      </c>
    </row>
    <row r="26" spans="1:18" s="2" customFormat="1" ht="15" customHeight="1">
      <c r="A26" s="357"/>
      <c r="B26" s="358"/>
      <c r="C26" s="358"/>
      <c r="D26" s="358"/>
      <c r="E26" s="359"/>
      <c r="F26" s="41">
        <f>'6º Medição'!M26</f>
        <v>0</v>
      </c>
      <c r="G26" s="41">
        <f t="shared" si="0"/>
        <v>0</v>
      </c>
      <c r="H26" s="41"/>
      <c r="I26" s="42"/>
      <c r="J26" s="42"/>
      <c r="K26" s="42"/>
      <c r="L26" s="42"/>
      <c r="M26" s="42"/>
      <c r="N26" s="79">
        <f t="shared" si="5"/>
        <v>0</v>
      </c>
      <c r="O26" s="84">
        <f t="shared" si="6"/>
        <v>0</v>
      </c>
      <c r="P26" s="84">
        <f t="shared" si="7"/>
        <v>0</v>
      </c>
      <c r="Q26" s="84">
        <f>'7º MEDIÇÃO'!J26</f>
        <v>0</v>
      </c>
      <c r="R26" s="84">
        <f t="shared" si="8"/>
        <v>0</v>
      </c>
    </row>
    <row r="27" spans="1:19" s="2" customFormat="1" ht="15">
      <c r="A27" s="34"/>
      <c r="B27" s="34"/>
      <c r="C27" s="73">
        <v>3</v>
      </c>
      <c r="D27" s="72" t="s">
        <v>24</v>
      </c>
      <c r="E27" s="34"/>
      <c r="F27" s="41">
        <f>'6º Medição'!M27</f>
        <v>0</v>
      </c>
      <c r="G27" s="41">
        <f t="shared" si="0"/>
        <v>0</v>
      </c>
      <c r="H27" s="41"/>
      <c r="I27" s="42"/>
      <c r="J27" s="42"/>
      <c r="K27" s="42"/>
      <c r="L27" s="42"/>
      <c r="M27" s="42"/>
      <c r="N27" s="79">
        <f t="shared" si="5"/>
        <v>0</v>
      </c>
      <c r="O27" s="84">
        <f t="shared" si="6"/>
        <v>0</v>
      </c>
      <c r="P27" s="84">
        <f t="shared" si="7"/>
        <v>0</v>
      </c>
      <c r="Q27" s="84">
        <f>'7º MEDIÇÃO'!J27</f>
        <v>0</v>
      </c>
      <c r="R27" s="84">
        <f t="shared" si="8"/>
        <v>0</v>
      </c>
      <c r="S27" s="101">
        <f>SUM(J28:J33)</f>
        <v>39046.84</v>
      </c>
    </row>
    <row r="28" spans="1:18" s="2" customFormat="1" ht="36">
      <c r="A28" s="33" t="s">
        <v>5</v>
      </c>
      <c r="B28" s="33" t="s">
        <v>25</v>
      </c>
      <c r="C28" s="33" t="s">
        <v>326</v>
      </c>
      <c r="D28" s="40" t="s">
        <v>26</v>
      </c>
      <c r="E28" s="33" t="s">
        <v>29</v>
      </c>
      <c r="F28" s="41">
        <f>'6º Medição'!M28</f>
        <v>0</v>
      </c>
      <c r="G28" s="41">
        <f t="shared" si="0"/>
        <v>0</v>
      </c>
      <c r="H28" s="41"/>
      <c r="I28" s="42">
        <f>'7º MEDIÇÃO'!J28</f>
        <v>71.97</v>
      </c>
      <c r="J28" s="42">
        <f t="shared" si="1"/>
        <v>0</v>
      </c>
      <c r="K28" s="42">
        <f t="shared" si="2"/>
        <v>5.16</v>
      </c>
      <c r="L28" s="42">
        <f t="shared" si="3"/>
        <v>0</v>
      </c>
      <c r="M28" s="42">
        <f t="shared" si="4"/>
        <v>0</v>
      </c>
      <c r="N28" s="79">
        <f t="shared" si="5"/>
        <v>0</v>
      </c>
      <c r="O28" s="84">
        <f t="shared" si="6"/>
        <v>5.16</v>
      </c>
      <c r="P28" s="84">
        <f t="shared" si="7"/>
        <v>0</v>
      </c>
      <c r="Q28" s="84">
        <f>'7º MEDIÇÃO'!J28</f>
        <v>71.97</v>
      </c>
      <c r="R28" s="84">
        <f t="shared" si="8"/>
        <v>0</v>
      </c>
    </row>
    <row r="29" spans="1:18" s="2" customFormat="1" ht="24">
      <c r="A29" s="33" t="s">
        <v>5</v>
      </c>
      <c r="B29" s="33" t="s">
        <v>27</v>
      </c>
      <c r="C29" s="33" t="s">
        <v>327</v>
      </c>
      <c r="D29" s="40" t="s">
        <v>28</v>
      </c>
      <c r="E29" s="33" t="s">
        <v>29</v>
      </c>
      <c r="F29" s="41">
        <f>'6º Medição'!M29</f>
        <v>389.98</v>
      </c>
      <c r="G29" s="41">
        <f t="shared" si="0"/>
        <v>389.98</v>
      </c>
      <c r="H29" s="41"/>
      <c r="I29" s="42">
        <f>'7º MEDIÇÃO'!J29</f>
        <v>42.36</v>
      </c>
      <c r="J29" s="42">
        <f t="shared" si="1"/>
        <v>16519.55</v>
      </c>
      <c r="K29" s="42">
        <f t="shared" si="2"/>
        <v>3.04</v>
      </c>
      <c r="L29" s="42">
        <f t="shared" si="3"/>
        <v>1185.54</v>
      </c>
      <c r="M29" s="42">
        <f t="shared" si="4"/>
        <v>17705.09</v>
      </c>
      <c r="N29" s="79">
        <f t="shared" si="5"/>
        <v>389.98</v>
      </c>
      <c r="O29" s="84">
        <f t="shared" si="6"/>
        <v>3.04</v>
      </c>
      <c r="P29" s="84">
        <f t="shared" si="7"/>
        <v>1185.5392000000002</v>
      </c>
      <c r="Q29" s="84">
        <f>'7º MEDIÇÃO'!J29</f>
        <v>42.36</v>
      </c>
      <c r="R29" s="84">
        <f t="shared" si="8"/>
        <v>16519.5528</v>
      </c>
    </row>
    <row r="30" spans="1:18" s="3" customFormat="1" ht="24">
      <c r="A30" s="33" t="s">
        <v>31</v>
      </c>
      <c r="B30" s="33">
        <v>91</v>
      </c>
      <c r="C30" s="33" t="s">
        <v>328</v>
      </c>
      <c r="D30" s="40" t="s">
        <v>32</v>
      </c>
      <c r="E30" s="33" t="s">
        <v>29</v>
      </c>
      <c r="F30" s="41">
        <f>'6º Medição'!M30</f>
        <v>45.73</v>
      </c>
      <c r="G30" s="41">
        <f t="shared" si="0"/>
        <v>45.73</v>
      </c>
      <c r="H30" s="41"/>
      <c r="I30" s="42">
        <f>'7º MEDIÇÃO'!J30</f>
        <v>148.09</v>
      </c>
      <c r="J30" s="42">
        <f t="shared" si="1"/>
        <v>6772.16</v>
      </c>
      <c r="K30" s="42">
        <f t="shared" si="2"/>
        <v>10.62</v>
      </c>
      <c r="L30" s="42">
        <f t="shared" si="3"/>
        <v>485.65</v>
      </c>
      <c r="M30" s="42">
        <f t="shared" si="4"/>
        <v>7257.81</v>
      </c>
      <c r="N30" s="79">
        <f t="shared" si="5"/>
        <v>45.73</v>
      </c>
      <c r="O30" s="84">
        <f t="shared" si="6"/>
        <v>10.62</v>
      </c>
      <c r="P30" s="84">
        <f t="shared" si="7"/>
        <v>485.65259999999995</v>
      </c>
      <c r="Q30" s="84">
        <f>'7º MEDIÇÃO'!J30</f>
        <v>148.09</v>
      </c>
      <c r="R30" s="84">
        <f t="shared" si="8"/>
        <v>6772.155699999999</v>
      </c>
    </row>
    <row r="31" spans="1:18" s="2" customFormat="1" ht="48">
      <c r="A31" s="33" t="s">
        <v>5</v>
      </c>
      <c r="B31" s="33">
        <v>6058</v>
      </c>
      <c r="C31" s="33" t="s">
        <v>329</v>
      </c>
      <c r="D31" s="40" t="s">
        <v>223</v>
      </c>
      <c r="E31" s="33" t="s">
        <v>35</v>
      </c>
      <c r="F31" s="41">
        <f>'6º Medição'!M31</f>
        <v>36.1</v>
      </c>
      <c r="G31" s="41">
        <f t="shared" si="0"/>
        <v>36.1</v>
      </c>
      <c r="H31" s="41"/>
      <c r="I31" s="42">
        <f>'7º MEDIÇÃO'!J31</f>
        <v>22.45</v>
      </c>
      <c r="J31" s="42">
        <f t="shared" si="1"/>
        <v>810.45</v>
      </c>
      <c r="K31" s="42">
        <f t="shared" si="2"/>
        <v>1.61</v>
      </c>
      <c r="L31" s="42">
        <f t="shared" si="3"/>
        <v>58.12</v>
      </c>
      <c r="M31" s="42">
        <f t="shared" si="4"/>
        <v>868.57</v>
      </c>
      <c r="N31" s="79">
        <f t="shared" si="5"/>
        <v>36.1</v>
      </c>
      <c r="O31" s="84">
        <f t="shared" si="6"/>
        <v>1.61</v>
      </c>
      <c r="P31" s="84">
        <f t="shared" si="7"/>
        <v>58.12100000000001</v>
      </c>
      <c r="Q31" s="84">
        <f>'7º MEDIÇÃO'!J31</f>
        <v>22.45</v>
      </c>
      <c r="R31" s="84">
        <f t="shared" si="8"/>
        <v>810.445</v>
      </c>
    </row>
    <row r="32" spans="1:18" s="2" customFormat="1" ht="15">
      <c r="A32" s="33" t="s">
        <v>5</v>
      </c>
      <c r="B32" s="33">
        <v>72105</v>
      </c>
      <c r="C32" s="33" t="s">
        <v>330</v>
      </c>
      <c r="D32" s="40" t="s">
        <v>34</v>
      </c>
      <c r="E32" s="33" t="s">
        <v>35</v>
      </c>
      <c r="F32" s="41">
        <f>'6º Medição'!M32</f>
        <v>77.73</v>
      </c>
      <c r="G32" s="41">
        <f t="shared" si="0"/>
        <v>77.73</v>
      </c>
      <c r="H32" s="41"/>
      <c r="I32" s="42">
        <f>'7º MEDIÇÃO'!J32</f>
        <v>39.17</v>
      </c>
      <c r="J32" s="42">
        <f t="shared" si="1"/>
        <v>3044.68</v>
      </c>
      <c r="K32" s="42">
        <f t="shared" si="2"/>
        <v>2.81</v>
      </c>
      <c r="L32" s="42">
        <f t="shared" si="3"/>
        <v>218.42</v>
      </c>
      <c r="M32" s="42">
        <f t="shared" si="4"/>
        <v>3263.11</v>
      </c>
      <c r="N32" s="79">
        <f t="shared" si="5"/>
        <v>77.73</v>
      </c>
      <c r="O32" s="84">
        <f t="shared" si="6"/>
        <v>2.81</v>
      </c>
      <c r="P32" s="84">
        <f t="shared" si="7"/>
        <v>218.4213</v>
      </c>
      <c r="Q32" s="84">
        <f>'7º MEDIÇÃO'!J32</f>
        <v>39.17</v>
      </c>
      <c r="R32" s="84">
        <f t="shared" si="8"/>
        <v>3044.6841000000004</v>
      </c>
    </row>
    <row r="33" spans="1:18" s="2" customFormat="1" ht="24">
      <c r="A33" s="33" t="s">
        <v>5</v>
      </c>
      <c r="B33" s="33">
        <v>72107</v>
      </c>
      <c r="C33" s="33" t="s">
        <v>331</v>
      </c>
      <c r="D33" s="40" t="s">
        <v>37</v>
      </c>
      <c r="E33" s="33" t="s">
        <v>35</v>
      </c>
      <c r="F33" s="41">
        <f>'6º Medição'!M33</f>
        <v>369.91</v>
      </c>
      <c r="G33" s="41">
        <f t="shared" si="0"/>
        <v>369.91</v>
      </c>
      <c r="H33" s="41"/>
      <c r="I33" s="42">
        <f>'7º MEDIÇÃO'!J33</f>
        <v>32.17</v>
      </c>
      <c r="J33" s="42">
        <f t="shared" si="1"/>
        <v>11900</v>
      </c>
      <c r="K33" s="42">
        <f t="shared" si="2"/>
        <v>2.31</v>
      </c>
      <c r="L33" s="42">
        <f t="shared" si="3"/>
        <v>854.49</v>
      </c>
      <c r="M33" s="42">
        <f t="shared" si="4"/>
        <v>12754.5</v>
      </c>
      <c r="N33" s="79">
        <f t="shared" si="5"/>
        <v>369.91</v>
      </c>
      <c r="O33" s="84">
        <f t="shared" si="6"/>
        <v>2.31</v>
      </c>
      <c r="P33" s="84">
        <f t="shared" si="7"/>
        <v>854.4921</v>
      </c>
      <c r="Q33" s="84">
        <f>'7º MEDIÇÃO'!J33</f>
        <v>32.17</v>
      </c>
      <c r="R33" s="84">
        <f t="shared" si="8"/>
        <v>11900.004700000001</v>
      </c>
    </row>
    <row r="34" spans="1:18" s="2" customFormat="1" ht="15">
      <c r="A34" s="356"/>
      <c r="B34" s="356"/>
      <c r="C34" s="356"/>
      <c r="D34" s="356"/>
      <c r="E34" s="356"/>
      <c r="F34" s="41">
        <f>'6º Medição'!M34</f>
        <v>0</v>
      </c>
      <c r="G34" s="41">
        <f t="shared" si="0"/>
        <v>0</v>
      </c>
      <c r="H34" s="41"/>
      <c r="I34" s="42"/>
      <c r="J34" s="42"/>
      <c r="K34" s="42"/>
      <c r="L34" s="42"/>
      <c r="M34" s="42"/>
      <c r="N34" s="79">
        <f t="shared" si="5"/>
        <v>0</v>
      </c>
      <c r="O34" s="84">
        <f t="shared" si="6"/>
        <v>0</v>
      </c>
      <c r="P34" s="84">
        <f t="shared" si="7"/>
        <v>0</v>
      </c>
      <c r="Q34" s="84">
        <f>'7º MEDIÇÃO'!J34</f>
        <v>0</v>
      </c>
      <c r="R34" s="84">
        <f t="shared" si="8"/>
        <v>0</v>
      </c>
    </row>
    <row r="35" spans="1:19" s="2" customFormat="1" ht="15">
      <c r="A35" s="34"/>
      <c r="B35" s="34"/>
      <c r="C35" s="43">
        <v>4</v>
      </c>
      <c r="D35" s="44" t="s">
        <v>39</v>
      </c>
      <c r="E35" s="34"/>
      <c r="F35" s="41">
        <f>'6º Medição'!M35</f>
        <v>0</v>
      </c>
      <c r="G35" s="41">
        <f t="shared" si="0"/>
        <v>0</v>
      </c>
      <c r="H35" s="41"/>
      <c r="I35" s="42"/>
      <c r="J35" s="42"/>
      <c r="K35" s="42"/>
      <c r="L35" s="42"/>
      <c r="M35" s="42"/>
      <c r="N35" s="79">
        <f t="shared" si="5"/>
        <v>0</v>
      </c>
      <c r="O35" s="84">
        <f t="shared" si="6"/>
        <v>0</v>
      </c>
      <c r="P35" s="84">
        <f t="shared" si="7"/>
        <v>0</v>
      </c>
      <c r="Q35" s="84">
        <f>'7º MEDIÇÃO'!J35</f>
        <v>0</v>
      </c>
      <c r="R35" s="84">
        <f t="shared" si="8"/>
        <v>0</v>
      </c>
      <c r="S35" s="101">
        <f>SUM(J37:J51)</f>
        <v>0</v>
      </c>
    </row>
    <row r="36" spans="1:18" s="2" customFormat="1" ht="15">
      <c r="A36" s="33"/>
      <c r="B36" s="33"/>
      <c r="C36" s="33"/>
      <c r="D36" s="48" t="s">
        <v>40</v>
      </c>
      <c r="E36" s="33"/>
      <c r="F36" s="41">
        <f>'6º Medição'!M36</f>
        <v>0</v>
      </c>
      <c r="G36" s="41">
        <f t="shared" si="0"/>
        <v>0</v>
      </c>
      <c r="H36" s="41"/>
      <c r="I36" s="42"/>
      <c r="J36" s="42"/>
      <c r="K36" s="42"/>
      <c r="L36" s="42"/>
      <c r="M36" s="42"/>
      <c r="N36" s="79">
        <f t="shared" si="5"/>
        <v>0</v>
      </c>
      <c r="O36" s="84">
        <f t="shared" si="6"/>
        <v>0</v>
      </c>
      <c r="P36" s="84">
        <f t="shared" si="7"/>
        <v>0</v>
      </c>
      <c r="Q36" s="84">
        <f>'7º MEDIÇÃO'!J36</f>
        <v>0</v>
      </c>
      <c r="R36" s="84">
        <f t="shared" si="8"/>
        <v>0</v>
      </c>
    </row>
    <row r="37" spans="1:18" s="2" customFormat="1" ht="36">
      <c r="A37" s="33" t="s">
        <v>5</v>
      </c>
      <c r="B37" s="33" t="s">
        <v>41</v>
      </c>
      <c r="C37" s="33" t="s">
        <v>332</v>
      </c>
      <c r="D37" s="40" t="s">
        <v>225</v>
      </c>
      <c r="E37" s="33" t="s">
        <v>35</v>
      </c>
      <c r="F37" s="41">
        <f>'6º Medição'!M37</f>
        <v>0</v>
      </c>
      <c r="G37" s="41">
        <f t="shared" si="0"/>
        <v>0</v>
      </c>
      <c r="H37" s="41"/>
      <c r="I37" s="42">
        <f>'7º MEDIÇÃO'!J37</f>
        <v>53.16</v>
      </c>
      <c r="J37" s="42">
        <f t="shared" si="1"/>
        <v>0</v>
      </c>
      <c r="K37" s="42">
        <f t="shared" si="2"/>
        <v>3.81</v>
      </c>
      <c r="L37" s="42">
        <f t="shared" si="3"/>
        <v>0</v>
      </c>
      <c r="M37" s="42">
        <f t="shared" si="4"/>
        <v>0</v>
      </c>
      <c r="N37" s="79">
        <f t="shared" si="5"/>
        <v>0</v>
      </c>
      <c r="O37" s="84">
        <f t="shared" si="6"/>
        <v>3.81</v>
      </c>
      <c r="P37" s="84">
        <f t="shared" si="7"/>
        <v>0</v>
      </c>
      <c r="Q37" s="84">
        <f>'7º MEDIÇÃO'!J37</f>
        <v>53.16</v>
      </c>
      <c r="R37" s="84">
        <f t="shared" si="8"/>
        <v>0</v>
      </c>
    </row>
    <row r="38" spans="1:18" s="2" customFormat="1" ht="48">
      <c r="A38" s="33" t="s">
        <v>5</v>
      </c>
      <c r="B38" s="33" t="s">
        <v>42</v>
      </c>
      <c r="C38" s="33" t="s">
        <v>333</v>
      </c>
      <c r="D38" s="40" t="s">
        <v>217</v>
      </c>
      <c r="E38" s="33" t="s">
        <v>227</v>
      </c>
      <c r="F38" s="41">
        <f>'6º Medição'!M38</f>
        <v>0</v>
      </c>
      <c r="G38" s="41">
        <f t="shared" si="0"/>
        <v>0</v>
      </c>
      <c r="H38" s="41"/>
      <c r="I38" s="42">
        <f>'7º MEDIÇÃO'!J38</f>
        <v>8.89</v>
      </c>
      <c r="J38" s="42">
        <f t="shared" si="1"/>
        <v>0</v>
      </c>
      <c r="K38" s="42">
        <f t="shared" si="2"/>
        <v>0.64</v>
      </c>
      <c r="L38" s="42">
        <f t="shared" si="3"/>
        <v>0</v>
      </c>
      <c r="M38" s="42">
        <f t="shared" si="4"/>
        <v>0</v>
      </c>
      <c r="N38" s="79">
        <f t="shared" si="5"/>
        <v>0</v>
      </c>
      <c r="O38" s="84">
        <f t="shared" si="6"/>
        <v>0.64</v>
      </c>
      <c r="P38" s="84">
        <f t="shared" si="7"/>
        <v>0</v>
      </c>
      <c r="Q38" s="84">
        <f>'7º MEDIÇÃO'!J38</f>
        <v>8.89</v>
      </c>
      <c r="R38" s="84">
        <f t="shared" si="8"/>
        <v>0</v>
      </c>
    </row>
    <row r="39" spans="1:18" s="2" customFormat="1" ht="24">
      <c r="A39" s="33" t="s">
        <v>5</v>
      </c>
      <c r="B39" s="33" t="s">
        <v>43</v>
      </c>
      <c r="C39" s="33" t="s">
        <v>334</v>
      </c>
      <c r="D39" s="40" t="s">
        <v>44</v>
      </c>
      <c r="E39" s="33" t="s">
        <v>17</v>
      </c>
      <c r="F39" s="41">
        <f>'6º Medição'!M39</f>
        <v>0</v>
      </c>
      <c r="G39" s="41">
        <f t="shared" si="0"/>
        <v>0</v>
      </c>
      <c r="H39" s="41"/>
      <c r="I39" s="42">
        <f>'7º MEDIÇÃO'!J39</f>
        <v>84.39</v>
      </c>
      <c r="J39" s="42">
        <f t="shared" si="1"/>
        <v>0</v>
      </c>
      <c r="K39" s="42">
        <f t="shared" si="2"/>
        <v>6.05</v>
      </c>
      <c r="L39" s="42">
        <f t="shared" si="3"/>
        <v>0</v>
      </c>
      <c r="M39" s="42">
        <f t="shared" si="4"/>
        <v>0</v>
      </c>
      <c r="N39" s="79">
        <f t="shared" si="5"/>
        <v>0</v>
      </c>
      <c r="O39" s="84">
        <f t="shared" si="6"/>
        <v>6.05</v>
      </c>
      <c r="P39" s="84">
        <f t="shared" si="7"/>
        <v>0</v>
      </c>
      <c r="Q39" s="84">
        <f>'7º MEDIÇÃO'!J39</f>
        <v>84.39</v>
      </c>
      <c r="R39" s="84">
        <f t="shared" si="8"/>
        <v>0</v>
      </c>
    </row>
    <row r="40" spans="1:18" s="2" customFormat="1" ht="24">
      <c r="A40" s="33" t="s">
        <v>5</v>
      </c>
      <c r="B40" s="33" t="s">
        <v>46</v>
      </c>
      <c r="C40" s="33" t="s">
        <v>335</v>
      </c>
      <c r="D40" s="40" t="s">
        <v>47</v>
      </c>
      <c r="E40" s="33" t="s">
        <v>29</v>
      </c>
      <c r="F40" s="41">
        <f>'6º Medição'!M40</f>
        <v>0</v>
      </c>
      <c r="G40" s="41">
        <f t="shared" si="0"/>
        <v>0</v>
      </c>
      <c r="H40" s="41"/>
      <c r="I40" s="42">
        <f>'7º MEDIÇÃO'!J40</f>
        <v>23.69</v>
      </c>
      <c r="J40" s="42">
        <f t="shared" si="1"/>
        <v>0</v>
      </c>
      <c r="K40" s="42">
        <f t="shared" si="2"/>
        <v>1.7</v>
      </c>
      <c r="L40" s="42">
        <f t="shared" si="3"/>
        <v>0</v>
      </c>
      <c r="M40" s="42">
        <f t="shared" si="4"/>
        <v>0</v>
      </c>
      <c r="N40" s="79">
        <f t="shared" si="5"/>
        <v>0</v>
      </c>
      <c r="O40" s="84">
        <f t="shared" si="6"/>
        <v>1.7</v>
      </c>
      <c r="P40" s="84">
        <f t="shared" si="7"/>
        <v>0</v>
      </c>
      <c r="Q40" s="84">
        <f>'7º MEDIÇÃO'!J40</f>
        <v>23.69</v>
      </c>
      <c r="R40" s="84">
        <f t="shared" si="8"/>
        <v>0</v>
      </c>
    </row>
    <row r="41" spans="1:18" s="2" customFormat="1" ht="48">
      <c r="A41" s="33" t="s">
        <v>5</v>
      </c>
      <c r="B41" s="33" t="s">
        <v>42</v>
      </c>
      <c r="C41" s="33" t="s">
        <v>336</v>
      </c>
      <c r="D41" s="49" t="s">
        <v>217</v>
      </c>
      <c r="E41" s="33" t="s">
        <v>227</v>
      </c>
      <c r="F41" s="41">
        <f>'6º Medição'!M41</f>
        <v>0</v>
      </c>
      <c r="G41" s="41">
        <f t="shared" si="0"/>
        <v>0</v>
      </c>
      <c r="H41" s="41"/>
      <c r="I41" s="42">
        <f>'7º MEDIÇÃO'!J41</f>
        <v>8.89</v>
      </c>
      <c r="J41" s="42">
        <f t="shared" si="1"/>
        <v>0</v>
      </c>
      <c r="K41" s="42">
        <f t="shared" si="2"/>
        <v>0.64</v>
      </c>
      <c r="L41" s="42">
        <f t="shared" si="3"/>
        <v>0</v>
      </c>
      <c r="M41" s="42">
        <f t="shared" si="4"/>
        <v>0</v>
      </c>
      <c r="N41" s="79">
        <f t="shared" si="5"/>
        <v>0</v>
      </c>
      <c r="O41" s="84">
        <f t="shared" si="6"/>
        <v>0.64</v>
      </c>
      <c r="P41" s="84">
        <f t="shared" si="7"/>
        <v>0</v>
      </c>
      <c r="Q41" s="84">
        <f>'7º MEDIÇÃO'!J41</f>
        <v>8.89</v>
      </c>
      <c r="R41" s="84">
        <f t="shared" si="8"/>
        <v>0</v>
      </c>
    </row>
    <row r="42" spans="1:18" s="2" customFormat="1" ht="48">
      <c r="A42" s="33" t="s">
        <v>5</v>
      </c>
      <c r="B42" s="33" t="s">
        <v>48</v>
      </c>
      <c r="C42" s="33" t="s">
        <v>337</v>
      </c>
      <c r="D42" s="40" t="s">
        <v>230</v>
      </c>
      <c r="E42" s="33" t="s">
        <v>227</v>
      </c>
      <c r="F42" s="41">
        <f>'6º Medição'!M42</f>
        <v>0</v>
      </c>
      <c r="G42" s="41">
        <f t="shared" si="0"/>
        <v>0</v>
      </c>
      <c r="H42" s="41"/>
      <c r="I42" s="42">
        <f>'7º MEDIÇÃO'!J42</f>
        <v>8.89</v>
      </c>
      <c r="J42" s="42">
        <f t="shared" si="1"/>
        <v>0</v>
      </c>
      <c r="K42" s="42">
        <f t="shared" si="2"/>
        <v>0.64</v>
      </c>
      <c r="L42" s="42">
        <f t="shared" si="3"/>
        <v>0</v>
      </c>
      <c r="M42" s="42">
        <f t="shared" si="4"/>
        <v>0</v>
      </c>
      <c r="N42" s="79">
        <f t="shared" si="5"/>
        <v>0</v>
      </c>
      <c r="O42" s="84">
        <f t="shared" si="6"/>
        <v>0.64</v>
      </c>
      <c r="P42" s="84">
        <f t="shared" si="7"/>
        <v>0</v>
      </c>
      <c r="Q42" s="84">
        <f>'7º MEDIÇÃO'!J42</f>
        <v>8.89</v>
      </c>
      <c r="R42" s="84">
        <f t="shared" si="8"/>
        <v>0</v>
      </c>
    </row>
    <row r="43" spans="1:18" s="2" customFormat="1" ht="48">
      <c r="A43" s="33" t="s">
        <v>5</v>
      </c>
      <c r="B43" s="33" t="s">
        <v>49</v>
      </c>
      <c r="C43" s="33" t="s">
        <v>338</v>
      </c>
      <c r="D43" s="40" t="s">
        <v>232</v>
      </c>
      <c r="E43" s="33" t="s">
        <v>17</v>
      </c>
      <c r="F43" s="41">
        <f>'6º Medição'!M43</f>
        <v>0</v>
      </c>
      <c r="G43" s="41">
        <f t="shared" si="0"/>
        <v>0</v>
      </c>
      <c r="H43" s="41"/>
      <c r="I43" s="42">
        <f>'7º MEDIÇÃO'!J43</f>
        <v>487.28</v>
      </c>
      <c r="J43" s="42">
        <f t="shared" si="1"/>
        <v>0</v>
      </c>
      <c r="K43" s="42">
        <f t="shared" si="2"/>
        <v>34.94</v>
      </c>
      <c r="L43" s="42">
        <f t="shared" si="3"/>
        <v>0</v>
      </c>
      <c r="M43" s="42">
        <f t="shared" si="4"/>
        <v>0</v>
      </c>
      <c r="N43" s="79">
        <f t="shared" si="5"/>
        <v>0</v>
      </c>
      <c r="O43" s="84">
        <f t="shared" si="6"/>
        <v>34.94</v>
      </c>
      <c r="P43" s="84">
        <f t="shared" si="7"/>
        <v>0</v>
      </c>
      <c r="Q43" s="84">
        <f>'7º MEDIÇÃO'!J43</f>
        <v>487.28</v>
      </c>
      <c r="R43" s="84">
        <f t="shared" si="8"/>
        <v>0</v>
      </c>
    </row>
    <row r="44" spans="1:18" s="2" customFormat="1" ht="15" customHeight="1">
      <c r="A44" s="86"/>
      <c r="B44" s="86"/>
      <c r="C44" s="86"/>
      <c r="D44" s="86"/>
      <c r="E44" s="86"/>
      <c r="F44" s="41">
        <f>'6º Medição'!M44</f>
        <v>0</v>
      </c>
      <c r="G44" s="41">
        <f t="shared" si="0"/>
        <v>0</v>
      </c>
      <c r="H44" s="41"/>
      <c r="I44" s="42"/>
      <c r="J44" s="42"/>
      <c r="K44" s="42"/>
      <c r="L44" s="42"/>
      <c r="M44" s="42"/>
      <c r="N44" s="79">
        <f t="shared" si="5"/>
        <v>0</v>
      </c>
      <c r="O44" s="84">
        <f t="shared" si="6"/>
        <v>0</v>
      </c>
      <c r="P44" s="84">
        <f t="shared" si="7"/>
        <v>0</v>
      </c>
      <c r="Q44" s="84">
        <f>'7º MEDIÇÃO'!J44</f>
        <v>0</v>
      </c>
      <c r="R44" s="84">
        <f t="shared" si="8"/>
        <v>0</v>
      </c>
    </row>
    <row r="45" spans="1:18" s="2" customFormat="1" ht="15" customHeight="1">
      <c r="A45" s="357" t="s">
        <v>50</v>
      </c>
      <c r="B45" s="358"/>
      <c r="C45" s="358"/>
      <c r="D45" s="358"/>
      <c r="E45" s="358"/>
      <c r="F45" s="41">
        <f>'6º Medição'!M45</f>
        <v>0</v>
      </c>
      <c r="G45" s="41">
        <f t="shared" si="0"/>
        <v>0</v>
      </c>
      <c r="H45" s="41"/>
      <c r="I45" s="42"/>
      <c r="J45" s="42"/>
      <c r="K45" s="42"/>
      <c r="L45" s="42"/>
      <c r="M45" s="42"/>
      <c r="N45" s="79">
        <f t="shared" si="5"/>
        <v>0</v>
      </c>
      <c r="O45" s="84">
        <f t="shared" si="6"/>
        <v>0</v>
      </c>
      <c r="P45" s="84">
        <f t="shared" si="7"/>
        <v>0</v>
      </c>
      <c r="Q45" s="84">
        <f>'7º MEDIÇÃO'!J45</f>
        <v>0</v>
      </c>
      <c r="R45" s="84">
        <f t="shared" si="8"/>
        <v>0</v>
      </c>
    </row>
    <row r="46" spans="1:18" s="2" customFormat="1" ht="84">
      <c r="A46" s="33" t="s">
        <v>5</v>
      </c>
      <c r="B46" s="33">
        <v>23737</v>
      </c>
      <c r="C46" s="33" t="s">
        <v>339</v>
      </c>
      <c r="D46" s="40" t="s">
        <v>234</v>
      </c>
      <c r="E46" s="33" t="s">
        <v>29</v>
      </c>
      <c r="F46" s="41">
        <f>'6º Medição'!M46</f>
        <v>0</v>
      </c>
      <c r="G46" s="41">
        <f t="shared" si="0"/>
        <v>0</v>
      </c>
      <c r="H46" s="41"/>
      <c r="I46" s="42">
        <f>'7º MEDIÇÃO'!J46</f>
        <v>39.81</v>
      </c>
      <c r="J46" s="42">
        <f t="shared" si="1"/>
        <v>0</v>
      </c>
      <c r="K46" s="42">
        <f t="shared" si="2"/>
        <v>2.85</v>
      </c>
      <c r="L46" s="42">
        <f t="shared" si="3"/>
        <v>0</v>
      </c>
      <c r="M46" s="42">
        <f t="shared" si="4"/>
        <v>0</v>
      </c>
      <c r="N46" s="79">
        <f t="shared" si="5"/>
        <v>0</v>
      </c>
      <c r="O46" s="84">
        <f t="shared" si="6"/>
        <v>2.85</v>
      </c>
      <c r="P46" s="84">
        <f t="shared" si="7"/>
        <v>0</v>
      </c>
      <c r="Q46" s="84">
        <f>'7º MEDIÇÃO'!J46</f>
        <v>39.81</v>
      </c>
      <c r="R46" s="84">
        <f t="shared" si="8"/>
        <v>0</v>
      </c>
    </row>
    <row r="47" spans="1:18" s="2" customFormat="1" ht="48">
      <c r="A47" s="33" t="s">
        <v>5</v>
      </c>
      <c r="B47" s="33" t="s">
        <v>42</v>
      </c>
      <c r="C47" s="33" t="s">
        <v>340</v>
      </c>
      <c r="D47" s="40" t="s">
        <v>217</v>
      </c>
      <c r="E47" s="33" t="s">
        <v>227</v>
      </c>
      <c r="F47" s="41">
        <f>'6º Medição'!M47</f>
        <v>0</v>
      </c>
      <c r="G47" s="41">
        <f t="shared" si="0"/>
        <v>0</v>
      </c>
      <c r="H47" s="41"/>
      <c r="I47" s="42">
        <f>'7º MEDIÇÃO'!J47</f>
        <v>8.89</v>
      </c>
      <c r="J47" s="42">
        <f t="shared" si="1"/>
        <v>0</v>
      </c>
      <c r="K47" s="42">
        <f t="shared" si="2"/>
        <v>0.64</v>
      </c>
      <c r="L47" s="42">
        <f t="shared" si="3"/>
        <v>0</v>
      </c>
      <c r="M47" s="42">
        <f t="shared" si="4"/>
        <v>0</v>
      </c>
      <c r="N47" s="79">
        <f t="shared" si="5"/>
        <v>0</v>
      </c>
      <c r="O47" s="84">
        <f t="shared" si="6"/>
        <v>0.64</v>
      </c>
      <c r="P47" s="84">
        <f t="shared" si="7"/>
        <v>0</v>
      </c>
      <c r="Q47" s="84">
        <f>'7º MEDIÇÃO'!J47</f>
        <v>8.89</v>
      </c>
      <c r="R47" s="84">
        <f t="shared" si="8"/>
        <v>0</v>
      </c>
    </row>
    <row r="48" spans="1:18" s="2" customFormat="1" ht="48">
      <c r="A48" s="33" t="s">
        <v>5</v>
      </c>
      <c r="B48" s="33" t="s">
        <v>48</v>
      </c>
      <c r="C48" s="33" t="s">
        <v>341</v>
      </c>
      <c r="D48" s="40" t="s">
        <v>230</v>
      </c>
      <c r="E48" s="33" t="s">
        <v>227</v>
      </c>
      <c r="F48" s="41">
        <f>'6º Medição'!M48</f>
        <v>0</v>
      </c>
      <c r="G48" s="41">
        <f t="shared" si="0"/>
        <v>0</v>
      </c>
      <c r="H48" s="41"/>
      <c r="I48" s="42">
        <f>'7º MEDIÇÃO'!J48</f>
        <v>8.89</v>
      </c>
      <c r="J48" s="42">
        <f t="shared" si="1"/>
        <v>0</v>
      </c>
      <c r="K48" s="42">
        <f t="shared" si="2"/>
        <v>0.64</v>
      </c>
      <c r="L48" s="42">
        <f t="shared" si="3"/>
        <v>0</v>
      </c>
      <c r="M48" s="42">
        <f t="shared" si="4"/>
        <v>0</v>
      </c>
      <c r="N48" s="79">
        <f t="shared" si="5"/>
        <v>0</v>
      </c>
      <c r="O48" s="84">
        <f t="shared" si="6"/>
        <v>0.64</v>
      </c>
      <c r="P48" s="84">
        <f t="shared" si="7"/>
        <v>0</v>
      </c>
      <c r="Q48" s="84">
        <f>'7º MEDIÇÃO'!J48</f>
        <v>8.89</v>
      </c>
      <c r="R48" s="84">
        <f t="shared" si="8"/>
        <v>0</v>
      </c>
    </row>
    <row r="49" spans="1:18" s="2" customFormat="1" ht="48">
      <c r="A49" s="33" t="s">
        <v>5</v>
      </c>
      <c r="B49" s="33" t="s">
        <v>49</v>
      </c>
      <c r="C49" s="33" t="s">
        <v>342</v>
      </c>
      <c r="D49" s="40" t="s">
        <v>232</v>
      </c>
      <c r="E49" s="33" t="s">
        <v>17</v>
      </c>
      <c r="F49" s="41">
        <f>'6º Medição'!M49</f>
        <v>0</v>
      </c>
      <c r="G49" s="41">
        <f t="shared" si="0"/>
        <v>0</v>
      </c>
      <c r="H49" s="41"/>
      <c r="I49" s="42">
        <f>'7º MEDIÇÃO'!J49</f>
        <v>487.28</v>
      </c>
      <c r="J49" s="42">
        <f t="shared" si="1"/>
        <v>0</v>
      </c>
      <c r="K49" s="42">
        <f t="shared" si="2"/>
        <v>34.94</v>
      </c>
      <c r="L49" s="42">
        <f t="shared" si="3"/>
        <v>0</v>
      </c>
      <c r="M49" s="42">
        <f t="shared" si="4"/>
        <v>0</v>
      </c>
      <c r="N49" s="79">
        <f t="shared" si="5"/>
        <v>0</v>
      </c>
      <c r="O49" s="84">
        <f t="shared" si="6"/>
        <v>34.94</v>
      </c>
      <c r="P49" s="84">
        <f t="shared" si="7"/>
        <v>0</v>
      </c>
      <c r="Q49" s="84">
        <f>'7º MEDIÇÃO'!J49</f>
        <v>487.28</v>
      </c>
      <c r="R49" s="84">
        <f t="shared" si="8"/>
        <v>0</v>
      </c>
    </row>
    <row r="50" spans="1:18" s="4" customFormat="1" ht="48">
      <c r="A50" s="33" t="s">
        <v>460</v>
      </c>
      <c r="B50" s="33" t="s">
        <v>459</v>
      </c>
      <c r="C50" s="33" t="s">
        <v>343</v>
      </c>
      <c r="D50" s="40" t="s">
        <v>548</v>
      </c>
      <c r="E50" s="33" t="s">
        <v>29</v>
      </c>
      <c r="F50" s="41">
        <f>'6º Medição'!M50</f>
        <v>0</v>
      </c>
      <c r="G50" s="41">
        <f t="shared" si="0"/>
        <v>0</v>
      </c>
      <c r="H50" s="41"/>
      <c r="I50" s="42">
        <f>'7º MEDIÇÃO'!J50</f>
        <v>64.52</v>
      </c>
      <c r="J50" s="42">
        <f t="shared" si="1"/>
        <v>0</v>
      </c>
      <c r="K50" s="42">
        <f t="shared" si="2"/>
        <v>4.63</v>
      </c>
      <c r="L50" s="42">
        <f t="shared" si="3"/>
        <v>0</v>
      </c>
      <c r="M50" s="42">
        <f t="shared" si="4"/>
        <v>0</v>
      </c>
      <c r="N50" s="79">
        <f t="shared" si="5"/>
        <v>0</v>
      </c>
      <c r="O50" s="84">
        <f t="shared" si="6"/>
        <v>4.63</v>
      </c>
      <c r="P50" s="84">
        <f t="shared" si="7"/>
        <v>0</v>
      </c>
      <c r="Q50" s="84">
        <f>'7º MEDIÇÃO'!J50</f>
        <v>64.52</v>
      </c>
      <c r="R50" s="84">
        <f t="shared" si="8"/>
        <v>0</v>
      </c>
    </row>
    <row r="51" spans="1:18" s="2" customFormat="1" ht="60">
      <c r="A51" s="35" t="s">
        <v>5</v>
      </c>
      <c r="B51" s="35" t="s">
        <v>51</v>
      </c>
      <c r="C51" s="33" t="s">
        <v>344</v>
      </c>
      <c r="D51" s="40" t="s">
        <v>241</v>
      </c>
      <c r="E51" s="33" t="s">
        <v>35</v>
      </c>
      <c r="F51" s="41">
        <f>'6º Medição'!M51</f>
        <v>0</v>
      </c>
      <c r="G51" s="41">
        <f t="shared" si="0"/>
        <v>0</v>
      </c>
      <c r="H51" s="41"/>
      <c r="I51" s="42">
        <f>'7º MEDIÇÃO'!J51</f>
        <v>18.5</v>
      </c>
      <c r="J51" s="42">
        <f t="shared" si="1"/>
        <v>0</v>
      </c>
      <c r="K51" s="42">
        <f t="shared" si="2"/>
        <v>1.33</v>
      </c>
      <c r="L51" s="42">
        <f t="shared" si="3"/>
        <v>0</v>
      </c>
      <c r="M51" s="42">
        <f t="shared" si="4"/>
        <v>0</v>
      </c>
      <c r="N51" s="80">
        <f t="shared" si="5"/>
        <v>0</v>
      </c>
      <c r="O51" s="84">
        <f t="shared" si="6"/>
        <v>1.33</v>
      </c>
      <c r="P51" s="84">
        <f t="shared" si="7"/>
        <v>0</v>
      </c>
      <c r="Q51" s="84">
        <f>'7º MEDIÇÃO'!J51</f>
        <v>18.5</v>
      </c>
      <c r="R51" s="84">
        <f t="shared" si="8"/>
        <v>0</v>
      </c>
    </row>
    <row r="52" spans="1:18" s="2" customFormat="1" ht="15">
      <c r="A52" s="87"/>
      <c r="B52" s="88"/>
      <c r="C52" s="88"/>
      <c r="D52" s="88"/>
      <c r="E52" s="88"/>
      <c r="F52" s="41">
        <f>'6º Medição'!M53</f>
        <v>0</v>
      </c>
      <c r="G52" s="41">
        <f t="shared" si="0"/>
        <v>0</v>
      </c>
      <c r="H52" s="41"/>
      <c r="I52" s="42"/>
      <c r="J52" s="42"/>
      <c r="K52" s="42"/>
      <c r="L52" s="42"/>
      <c r="M52" s="42"/>
      <c r="N52" s="79">
        <f t="shared" si="5"/>
        <v>0</v>
      </c>
      <c r="O52" s="84">
        <f t="shared" si="6"/>
        <v>0</v>
      </c>
      <c r="P52" s="84">
        <f t="shared" si="7"/>
        <v>0</v>
      </c>
      <c r="Q52" s="84">
        <f>'7º MEDIÇÃO'!J53</f>
        <v>0</v>
      </c>
      <c r="R52" s="84">
        <f t="shared" si="8"/>
        <v>0</v>
      </c>
    </row>
    <row r="53" spans="1:19" s="2" customFormat="1" ht="15">
      <c r="A53" s="36"/>
      <c r="B53" s="36"/>
      <c r="C53" s="53">
        <v>5</v>
      </c>
      <c r="D53" s="44" t="s">
        <v>52</v>
      </c>
      <c r="E53" s="34"/>
      <c r="F53" s="41">
        <f>'6º Medição'!M54</f>
        <v>0</v>
      </c>
      <c r="G53" s="41">
        <f t="shared" si="0"/>
        <v>0</v>
      </c>
      <c r="H53" s="41"/>
      <c r="I53" s="42"/>
      <c r="J53" s="42"/>
      <c r="K53" s="42"/>
      <c r="L53" s="42"/>
      <c r="M53" s="42"/>
      <c r="N53" s="79">
        <f t="shared" si="5"/>
        <v>0</v>
      </c>
      <c r="O53" s="84">
        <f t="shared" si="6"/>
        <v>0</v>
      </c>
      <c r="P53" s="84">
        <f t="shared" si="7"/>
        <v>0</v>
      </c>
      <c r="Q53" s="84">
        <f>'7º MEDIÇÃO'!J54</f>
        <v>0</v>
      </c>
      <c r="R53" s="84">
        <f t="shared" si="8"/>
        <v>0</v>
      </c>
      <c r="S53" s="101">
        <f>SUM(M58:M60)</f>
        <v>0</v>
      </c>
    </row>
    <row r="54" spans="1:18" s="2" customFormat="1" ht="60">
      <c r="A54" s="35" t="s">
        <v>5</v>
      </c>
      <c r="B54" s="35" t="s">
        <v>53</v>
      </c>
      <c r="C54" s="35" t="s">
        <v>345</v>
      </c>
      <c r="D54" s="40" t="s">
        <v>243</v>
      </c>
      <c r="E54" s="33" t="s">
        <v>29</v>
      </c>
      <c r="F54" s="41">
        <f>'6º Medição'!M55</f>
        <v>0</v>
      </c>
      <c r="G54" s="41">
        <f t="shared" si="0"/>
        <v>0</v>
      </c>
      <c r="H54" s="41"/>
      <c r="I54" s="42">
        <f>'7º MEDIÇÃO'!J55</f>
        <v>36.21</v>
      </c>
      <c r="J54" s="42">
        <f t="shared" si="1"/>
        <v>0</v>
      </c>
      <c r="K54" s="42">
        <f t="shared" si="2"/>
        <v>2.6</v>
      </c>
      <c r="L54" s="42">
        <f t="shared" si="3"/>
        <v>0</v>
      </c>
      <c r="M54" s="42">
        <f t="shared" si="4"/>
        <v>0</v>
      </c>
      <c r="N54" s="79">
        <f t="shared" si="5"/>
        <v>0</v>
      </c>
      <c r="O54" s="84">
        <f t="shared" si="6"/>
        <v>2.6</v>
      </c>
      <c r="P54" s="84">
        <f t="shared" si="7"/>
        <v>0</v>
      </c>
      <c r="Q54" s="84">
        <f>'7º MEDIÇÃO'!J55</f>
        <v>36.21</v>
      </c>
      <c r="R54" s="84">
        <f t="shared" si="8"/>
        <v>0</v>
      </c>
    </row>
    <row r="55" spans="1:18" s="2" customFormat="1" ht="15" customHeight="1">
      <c r="A55" s="86" t="s">
        <v>54</v>
      </c>
      <c r="B55" s="86"/>
      <c r="C55" s="86"/>
      <c r="D55" s="86"/>
      <c r="E55" s="86"/>
      <c r="F55" s="41">
        <f>'6º Medição'!M56</f>
        <v>0</v>
      </c>
      <c r="G55" s="41">
        <f t="shared" si="0"/>
        <v>0</v>
      </c>
      <c r="H55" s="41"/>
      <c r="I55" s="42"/>
      <c r="J55" s="42"/>
      <c r="K55" s="42"/>
      <c r="L55" s="42"/>
      <c r="M55" s="42"/>
      <c r="N55" s="79">
        <f t="shared" si="5"/>
        <v>0</v>
      </c>
      <c r="O55" s="84">
        <f t="shared" si="6"/>
        <v>0</v>
      </c>
      <c r="P55" s="84">
        <f t="shared" si="7"/>
        <v>0</v>
      </c>
      <c r="Q55" s="84">
        <f>'7º MEDIÇÃO'!J56</f>
        <v>0</v>
      </c>
      <c r="R55" s="84">
        <f t="shared" si="8"/>
        <v>0</v>
      </c>
    </row>
    <row r="56" spans="1:18" s="2" customFormat="1" ht="15">
      <c r="A56" s="89"/>
      <c r="B56" s="89"/>
      <c r="C56" s="89"/>
      <c r="D56" s="89"/>
      <c r="E56" s="89"/>
      <c r="F56" s="41">
        <f>'6º Medição'!M57</f>
        <v>0</v>
      </c>
      <c r="G56" s="41">
        <f t="shared" si="0"/>
        <v>0</v>
      </c>
      <c r="H56" s="41"/>
      <c r="I56" s="42"/>
      <c r="J56" s="42"/>
      <c r="K56" s="42"/>
      <c r="L56" s="42"/>
      <c r="M56" s="42"/>
      <c r="N56" s="79">
        <f t="shared" si="5"/>
        <v>0</v>
      </c>
      <c r="O56" s="84">
        <f t="shared" si="6"/>
        <v>0</v>
      </c>
      <c r="P56" s="84">
        <f t="shared" si="7"/>
        <v>0</v>
      </c>
      <c r="Q56" s="84">
        <f>'7º MEDIÇÃO'!J57</f>
        <v>0</v>
      </c>
      <c r="R56" s="84">
        <f t="shared" si="8"/>
        <v>0</v>
      </c>
    </row>
    <row r="57" spans="1:18" s="2" customFormat="1" ht="15">
      <c r="A57" s="56"/>
      <c r="B57" s="36"/>
      <c r="C57" s="53">
        <v>6</v>
      </c>
      <c r="D57" s="44" t="s">
        <v>55</v>
      </c>
      <c r="E57" s="34"/>
      <c r="F57" s="41">
        <f>'6º Medição'!M58</f>
        <v>0</v>
      </c>
      <c r="G57" s="41">
        <f t="shared" si="0"/>
        <v>0</v>
      </c>
      <c r="H57" s="41"/>
      <c r="I57" s="42">
        <f>'7º MEDIÇÃO'!J58</f>
        <v>0</v>
      </c>
      <c r="J57" s="42">
        <f t="shared" si="1"/>
        <v>0</v>
      </c>
      <c r="K57" s="42">
        <f t="shared" si="2"/>
        <v>0</v>
      </c>
      <c r="L57" s="42">
        <f t="shared" si="3"/>
        <v>0</v>
      </c>
      <c r="M57" s="42">
        <f t="shared" si="4"/>
        <v>0</v>
      </c>
      <c r="N57" s="79">
        <f t="shared" si="5"/>
        <v>0</v>
      </c>
      <c r="O57" s="84">
        <f t="shared" si="6"/>
        <v>0</v>
      </c>
      <c r="P57" s="84">
        <f t="shared" si="7"/>
        <v>0</v>
      </c>
      <c r="Q57" s="84">
        <f>'7º MEDIÇÃO'!J58</f>
        <v>0</v>
      </c>
      <c r="R57" s="84">
        <f t="shared" si="8"/>
        <v>0</v>
      </c>
    </row>
    <row r="58" spans="1:18" s="2" customFormat="1" ht="24">
      <c r="A58" s="35" t="s">
        <v>5</v>
      </c>
      <c r="B58" s="35" t="s">
        <v>56</v>
      </c>
      <c r="C58" s="35" t="s">
        <v>346</v>
      </c>
      <c r="D58" s="40" t="s">
        <v>57</v>
      </c>
      <c r="E58" s="33" t="s">
        <v>29</v>
      </c>
      <c r="F58" s="41">
        <f>'6º Medição'!M59</f>
        <v>0</v>
      </c>
      <c r="G58" s="41">
        <f t="shared" si="0"/>
        <v>0</v>
      </c>
      <c r="H58" s="41"/>
      <c r="I58" s="42">
        <f>'7º MEDIÇÃO'!J59</f>
        <v>6.7</v>
      </c>
      <c r="J58" s="42">
        <f t="shared" si="1"/>
        <v>0</v>
      </c>
      <c r="K58" s="42">
        <f t="shared" si="2"/>
        <v>0.48</v>
      </c>
      <c r="L58" s="42">
        <f t="shared" si="3"/>
        <v>0</v>
      </c>
      <c r="M58" s="42">
        <f t="shared" si="4"/>
        <v>0</v>
      </c>
      <c r="N58" s="79">
        <f t="shared" si="5"/>
        <v>0</v>
      </c>
      <c r="O58" s="84">
        <f t="shared" si="6"/>
        <v>0.48</v>
      </c>
      <c r="P58" s="84">
        <f t="shared" si="7"/>
        <v>0</v>
      </c>
      <c r="Q58" s="84">
        <f>'7º MEDIÇÃO'!J59</f>
        <v>6.7</v>
      </c>
      <c r="R58" s="84">
        <f t="shared" si="8"/>
        <v>0</v>
      </c>
    </row>
    <row r="59" spans="1:18" s="2" customFormat="1" ht="24">
      <c r="A59" s="35" t="s">
        <v>5</v>
      </c>
      <c r="B59" s="35">
        <v>24758</v>
      </c>
      <c r="C59" s="35" t="s">
        <v>347</v>
      </c>
      <c r="D59" s="40" t="s">
        <v>58</v>
      </c>
      <c r="E59" s="33" t="s">
        <v>29</v>
      </c>
      <c r="F59" s="41">
        <f>'6º Medição'!M60</f>
        <v>0</v>
      </c>
      <c r="G59" s="41">
        <f t="shared" si="0"/>
        <v>0</v>
      </c>
      <c r="H59" s="41"/>
      <c r="I59" s="42">
        <f>'7º MEDIÇÃO'!J60</f>
        <v>0</v>
      </c>
      <c r="J59" s="42">
        <f t="shared" si="1"/>
        <v>0</v>
      </c>
      <c r="K59" s="42">
        <f t="shared" si="2"/>
        <v>0</v>
      </c>
      <c r="L59" s="42">
        <f t="shared" si="3"/>
        <v>0</v>
      </c>
      <c r="M59" s="42">
        <f t="shared" si="4"/>
        <v>0</v>
      </c>
      <c r="N59" s="79">
        <f t="shared" si="5"/>
        <v>0</v>
      </c>
      <c r="O59" s="84">
        <f t="shared" si="6"/>
        <v>0</v>
      </c>
      <c r="P59" s="84">
        <f t="shared" si="7"/>
        <v>0</v>
      </c>
      <c r="Q59" s="84">
        <f>'7º MEDIÇÃO'!J60</f>
        <v>0</v>
      </c>
      <c r="R59" s="84">
        <f t="shared" si="8"/>
        <v>0</v>
      </c>
    </row>
    <row r="60" spans="1:18" s="2" customFormat="1" ht="48">
      <c r="A60" s="35" t="s">
        <v>5</v>
      </c>
      <c r="B60" s="35">
        <v>23711</v>
      </c>
      <c r="C60" s="35" t="s">
        <v>348</v>
      </c>
      <c r="D60" s="40" t="s">
        <v>245</v>
      </c>
      <c r="E60" s="33" t="s">
        <v>29</v>
      </c>
      <c r="F60" s="41">
        <f>'6º Medição'!M61</f>
        <v>0</v>
      </c>
      <c r="G60" s="41">
        <f t="shared" si="0"/>
        <v>0</v>
      </c>
      <c r="H60" s="41"/>
      <c r="I60" s="42">
        <f>'7º MEDIÇÃO'!J61</f>
        <v>0</v>
      </c>
      <c r="J60" s="42">
        <f t="shared" si="1"/>
        <v>0</v>
      </c>
      <c r="K60" s="42">
        <f t="shared" si="2"/>
        <v>0</v>
      </c>
      <c r="L60" s="42">
        <f t="shared" si="3"/>
        <v>0</v>
      </c>
      <c r="M60" s="42">
        <f t="shared" si="4"/>
        <v>0</v>
      </c>
      <c r="N60" s="79">
        <f t="shared" si="5"/>
        <v>0</v>
      </c>
      <c r="O60" s="84">
        <f t="shared" si="6"/>
        <v>0</v>
      </c>
      <c r="P60" s="84">
        <f t="shared" si="7"/>
        <v>0</v>
      </c>
      <c r="Q60" s="84">
        <f>'7º MEDIÇÃO'!J61</f>
        <v>0</v>
      </c>
      <c r="R60" s="84">
        <f t="shared" si="8"/>
        <v>0</v>
      </c>
    </row>
    <row r="61" spans="1:18" s="2" customFormat="1" ht="15">
      <c r="A61" s="89"/>
      <c r="B61" s="89"/>
      <c r="C61" s="89"/>
      <c r="D61" s="89"/>
      <c r="E61" s="89"/>
      <c r="F61" s="41">
        <f>'6º Medição'!M62</f>
        <v>0</v>
      </c>
      <c r="G61" s="41">
        <f t="shared" si="0"/>
        <v>0</v>
      </c>
      <c r="H61" s="41"/>
      <c r="I61" s="42"/>
      <c r="J61" s="42"/>
      <c r="K61" s="42"/>
      <c r="L61" s="42"/>
      <c r="M61" s="42"/>
      <c r="N61" s="79">
        <f t="shared" si="5"/>
        <v>0</v>
      </c>
      <c r="O61" s="84">
        <f t="shared" si="6"/>
        <v>0</v>
      </c>
      <c r="P61" s="84">
        <f t="shared" si="7"/>
        <v>0</v>
      </c>
      <c r="Q61" s="84">
        <f>'7º MEDIÇÃO'!J62</f>
        <v>0</v>
      </c>
      <c r="R61" s="84">
        <f t="shared" si="8"/>
        <v>0</v>
      </c>
    </row>
    <row r="62" spans="1:19" s="2" customFormat="1" ht="24">
      <c r="A62" s="56"/>
      <c r="B62" s="36"/>
      <c r="C62" s="53">
        <v>7</v>
      </c>
      <c r="D62" s="44" t="s">
        <v>59</v>
      </c>
      <c r="E62" s="34"/>
      <c r="F62" s="41">
        <f>'6º Medição'!M63</f>
        <v>0</v>
      </c>
      <c r="G62" s="41">
        <f t="shared" si="0"/>
        <v>0</v>
      </c>
      <c r="H62" s="41"/>
      <c r="I62" s="42"/>
      <c r="J62" s="42"/>
      <c r="K62" s="42"/>
      <c r="L62" s="42"/>
      <c r="M62" s="42"/>
      <c r="N62" s="79">
        <f t="shared" si="5"/>
        <v>0</v>
      </c>
      <c r="O62" s="84">
        <f t="shared" si="6"/>
        <v>0</v>
      </c>
      <c r="P62" s="84">
        <f t="shared" si="7"/>
        <v>0</v>
      </c>
      <c r="Q62" s="84">
        <f>'7º MEDIÇÃO'!J63</f>
        <v>0</v>
      </c>
      <c r="R62" s="84">
        <f t="shared" si="8"/>
        <v>0</v>
      </c>
      <c r="S62" s="101">
        <f>SUM(J64:J86)</f>
        <v>161321.12999999998</v>
      </c>
    </row>
    <row r="63" spans="1:18" s="2" customFormat="1" ht="15">
      <c r="A63" s="35"/>
      <c r="B63" s="35"/>
      <c r="C63" s="35"/>
      <c r="D63" s="48" t="s">
        <v>60</v>
      </c>
      <c r="E63" s="33"/>
      <c r="F63" s="41">
        <f>'6º Medição'!M64</f>
        <v>0</v>
      </c>
      <c r="G63" s="41">
        <f t="shared" si="0"/>
        <v>0</v>
      </c>
      <c r="H63" s="41"/>
      <c r="I63" s="42"/>
      <c r="J63" s="42"/>
      <c r="K63" s="42"/>
      <c r="L63" s="42"/>
      <c r="M63" s="42"/>
      <c r="N63" s="79">
        <f t="shared" si="5"/>
        <v>0</v>
      </c>
      <c r="O63" s="84">
        <f t="shared" si="6"/>
        <v>0</v>
      </c>
      <c r="P63" s="84">
        <f t="shared" si="7"/>
        <v>0</v>
      </c>
      <c r="Q63" s="84">
        <f>'7º MEDIÇÃO'!J64</f>
        <v>0</v>
      </c>
      <c r="R63" s="84">
        <f t="shared" si="8"/>
        <v>0</v>
      </c>
    </row>
    <row r="64" spans="1:18" s="2" customFormat="1" ht="48">
      <c r="A64" s="35" t="s">
        <v>5</v>
      </c>
      <c r="B64" s="35" t="s">
        <v>61</v>
      </c>
      <c r="C64" s="35" t="s">
        <v>349</v>
      </c>
      <c r="D64" s="40" t="s">
        <v>246</v>
      </c>
      <c r="E64" s="33" t="s">
        <v>29</v>
      </c>
      <c r="F64" s="41">
        <f>'6º Medição'!M65</f>
        <v>0</v>
      </c>
      <c r="G64" s="41">
        <f t="shared" si="0"/>
        <v>0</v>
      </c>
      <c r="H64" s="41"/>
      <c r="I64" s="42">
        <f>'7º MEDIÇÃO'!J65</f>
        <v>30.06</v>
      </c>
      <c r="J64" s="42">
        <f t="shared" si="1"/>
        <v>0</v>
      </c>
      <c r="K64" s="42">
        <f t="shared" si="2"/>
        <v>2.16</v>
      </c>
      <c r="L64" s="42">
        <f t="shared" si="3"/>
        <v>0</v>
      </c>
      <c r="M64" s="42">
        <f t="shared" si="4"/>
        <v>0</v>
      </c>
      <c r="N64" s="80">
        <f t="shared" si="5"/>
        <v>0</v>
      </c>
      <c r="O64" s="84">
        <f t="shared" si="6"/>
        <v>2.16</v>
      </c>
      <c r="P64" s="84">
        <f t="shared" si="7"/>
        <v>0</v>
      </c>
      <c r="Q64" s="84">
        <f>'7º MEDIÇÃO'!J65</f>
        <v>30.06</v>
      </c>
      <c r="R64" s="84">
        <f t="shared" si="8"/>
        <v>0</v>
      </c>
    </row>
    <row r="65" spans="1:18" s="2" customFormat="1" ht="60.75" customHeight="1">
      <c r="A65" s="35" t="s">
        <v>5</v>
      </c>
      <c r="B65" s="35" t="s">
        <v>62</v>
      </c>
      <c r="C65" s="35" t="s">
        <v>350</v>
      </c>
      <c r="D65" s="40" t="s">
        <v>248</v>
      </c>
      <c r="E65" s="33" t="s">
        <v>29</v>
      </c>
      <c r="F65" s="41">
        <f>'6º Medição'!M66</f>
        <v>324.3</v>
      </c>
      <c r="G65" s="41">
        <f t="shared" si="0"/>
        <v>324.3</v>
      </c>
      <c r="H65" s="41"/>
      <c r="I65" s="42">
        <f>'7º MEDIÇÃO'!J66</f>
        <v>19.26</v>
      </c>
      <c r="J65" s="42">
        <f t="shared" si="1"/>
        <v>6246.02</v>
      </c>
      <c r="K65" s="42">
        <f t="shared" si="2"/>
        <v>1.38</v>
      </c>
      <c r="L65" s="42">
        <f t="shared" si="3"/>
        <v>447.53</v>
      </c>
      <c r="M65" s="42">
        <f t="shared" si="4"/>
        <v>6693.55</v>
      </c>
      <c r="N65" s="79">
        <f t="shared" si="5"/>
        <v>324.3</v>
      </c>
      <c r="O65" s="84">
        <f t="shared" si="6"/>
        <v>1.38</v>
      </c>
      <c r="P65" s="84">
        <f t="shared" si="7"/>
        <v>447.534</v>
      </c>
      <c r="Q65" s="84">
        <f>'7º MEDIÇÃO'!J66</f>
        <v>19.26</v>
      </c>
      <c r="R65" s="84">
        <f t="shared" si="8"/>
        <v>6246.018000000001</v>
      </c>
    </row>
    <row r="66" spans="1:18" s="3" customFormat="1" ht="48">
      <c r="A66" s="35" t="s">
        <v>31</v>
      </c>
      <c r="B66" s="35">
        <v>102</v>
      </c>
      <c r="C66" s="35" t="s">
        <v>351</v>
      </c>
      <c r="D66" s="40" t="s">
        <v>249</v>
      </c>
      <c r="E66" s="33" t="s">
        <v>29</v>
      </c>
      <c r="F66" s="41">
        <f>'6º Medição'!M67</f>
        <v>67.94</v>
      </c>
      <c r="G66" s="41">
        <f t="shared" si="0"/>
        <v>67.94</v>
      </c>
      <c r="H66" s="41"/>
      <c r="I66" s="42">
        <f>'7º MEDIÇÃO'!J67</f>
        <v>65.28</v>
      </c>
      <c r="J66" s="42">
        <f t="shared" si="1"/>
        <v>4435.12</v>
      </c>
      <c r="K66" s="42">
        <f t="shared" si="2"/>
        <v>4.68</v>
      </c>
      <c r="L66" s="42">
        <f t="shared" si="3"/>
        <v>317.96</v>
      </c>
      <c r="M66" s="42">
        <f t="shared" si="4"/>
        <v>4753.08</v>
      </c>
      <c r="N66" s="79">
        <f t="shared" si="5"/>
        <v>67.94</v>
      </c>
      <c r="O66" s="84">
        <f t="shared" si="6"/>
        <v>4.68</v>
      </c>
      <c r="P66" s="84">
        <f t="shared" si="7"/>
        <v>317.95919999999995</v>
      </c>
      <c r="Q66" s="84">
        <f>'7º MEDIÇÃO'!J67</f>
        <v>65.28</v>
      </c>
      <c r="R66" s="84">
        <f t="shared" si="8"/>
        <v>4435.1232</v>
      </c>
    </row>
    <row r="67" spans="1:18" s="2" customFormat="1" ht="48">
      <c r="A67" s="35" t="s">
        <v>5</v>
      </c>
      <c r="B67" s="35" t="s">
        <v>63</v>
      </c>
      <c r="C67" s="35" t="s">
        <v>352</v>
      </c>
      <c r="D67" s="40" t="s">
        <v>251</v>
      </c>
      <c r="E67" s="33" t="s">
        <v>29</v>
      </c>
      <c r="F67" s="41">
        <f>'6º Medição'!M68</f>
        <v>13.88</v>
      </c>
      <c r="G67" s="41">
        <f t="shared" si="0"/>
        <v>13.88</v>
      </c>
      <c r="H67" s="41"/>
      <c r="I67" s="42">
        <f>'7º MEDIÇÃO'!J68</f>
        <v>19.1</v>
      </c>
      <c r="J67" s="42">
        <f t="shared" si="1"/>
        <v>265.11</v>
      </c>
      <c r="K67" s="42">
        <f t="shared" si="2"/>
        <v>1.37</v>
      </c>
      <c r="L67" s="42">
        <f t="shared" si="3"/>
        <v>19.02</v>
      </c>
      <c r="M67" s="42">
        <f t="shared" si="4"/>
        <v>284.12</v>
      </c>
      <c r="N67" s="79">
        <f t="shared" si="5"/>
        <v>13.88</v>
      </c>
      <c r="O67" s="84">
        <f t="shared" si="6"/>
        <v>1.37</v>
      </c>
      <c r="P67" s="84">
        <f t="shared" si="7"/>
        <v>19.015600000000003</v>
      </c>
      <c r="Q67" s="84">
        <f>'7º MEDIÇÃO'!J68</f>
        <v>19.1</v>
      </c>
      <c r="R67" s="84">
        <f t="shared" si="8"/>
        <v>265.10800000000006</v>
      </c>
    </row>
    <row r="68" spans="1:18" s="4" customFormat="1" ht="72">
      <c r="A68" s="33" t="s">
        <v>460</v>
      </c>
      <c r="B68" s="33" t="s">
        <v>462</v>
      </c>
      <c r="C68" s="35" t="s">
        <v>353</v>
      </c>
      <c r="D68" s="40" t="s">
        <v>461</v>
      </c>
      <c r="E68" s="33" t="s">
        <v>29</v>
      </c>
      <c r="F68" s="41">
        <f>'6º Medição'!M69</f>
        <v>324.29</v>
      </c>
      <c r="G68" s="41">
        <f t="shared" si="0"/>
        <v>324.29</v>
      </c>
      <c r="H68" s="41"/>
      <c r="I68" s="42">
        <f>'7º MEDIÇÃO'!J69</f>
        <v>64.97</v>
      </c>
      <c r="J68" s="42">
        <f t="shared" si="1"/>
        <v>21069.12</v>
      </c>
      <c r="K68" s="42">
        <f t="shared" si="2"/>
        <v>4.66</v>
      </c>
      <c r="L68" s="42">
        <f t="shared" si="3"/>
        <v>1511.19</v>
      </c>
      <c r="M68" s="42">
        <f t="shared" si="4"/>
        <v>22580.31</v>
      </c>
      <c r="N68" s="79">
        <f t="shared" si="5"/>
        <v>324.29</v>
      </c>
      <c r="O68" s="84">
        <f t="shared" si="6"/>
        <v>4.66</v>
      </c>
      <c r="P68" s="84">
        <f t="shared" si="7"/>
        <v>1511.1914000000002</v>
      </c>
      <c r="Q68" s="84">
        <f>'7º MEDIÇÃO'!J69</f>
        <v>64.97</v>
      </c>
      <c r="R68" s="84">
        <f t="shared" si="8"/>
        <v>21069.121300000003</v>
      </c>
    </row>
    <row r="69" spans="1:18" s="4" customFormat="1" ht="36">
      <c r="A69" s="33" t="s">
        <v>460</v>
      </c>
      <c r="B69" s="33" t="s">
        <v>463</v>
      </c>
      <c r="C69" s="35" t="s">
        <v>354</v>
      </c>
      <c r="D69" s="40" t="s">
        <v>257</v>
      </c>
      <c r="E69" s="33" t="s">
        <v>35</v>
      </c>
      <c r="F69" s="41">
        <f>'6º Medição'!M70</f>
        <v>263.45</v>
      </c>
      <c r="G69" s="41">
        <f t="shared" si="0"/>
        <v>263.45</v>
      </c>
      <c r="H69" s="41"/>
      <c r="I69" s="42">
        <f>'7º MEDIÇÃO'!J70</f>
        <v>8.15</v>
      </c>
      <c r="J69" s="42">
        <f t="shared" si="1"/>
        <v>2147.12</v>
      </c>
      <c r="K69" s="42">
        <f t="shared" si="2"/>
        <v>0.58</v>
      </c>
      <c r="L69" s="42">
        <f t="shared" si="3"/>
        <v>152.8</v>
      </c>
      <c r="M69" s="42">
        <f t="shared" si="4"/>
        <v>2299.92</v>
      </c>
      <c r="N69" s="79">
        <f t="shared" si="5"/>
        <v>263.45</v>
      </c>
      <c r="O69" s="84">
        <f t="shared" si="6"/>
        <v>0.58</v>
      </c>
      <c r="P69" s="84">
        <f t="shared" si="7"/>
        <v>152.801</v>
      </c>
      <c r="Q69" s="84">
        <f>'7º MEDIÇÃO'!J70</f>
        <v>8.15</v>
      </c>
      <c r="R69" s="84">
        <f t="shared" si="8"/>
        <v>2147.1175</v>
      </c>
    </row>
    <row r="70" spans="1:18" s="4" customFormat="1" ht="29.25" customHeight="1">
      <c r="A70" s="33" t="s">
        <v>460</v>
      </c>
      <c r="B70" s="33" t="s">
        <v>464</v>
      </c>
      <c r="C70" s="35" t="s">
        <v>355</v>
      </c>
      <c r="D70" s="40" t="s">
        <v>64</v>
      </c>
      <c r="E70" s="33" t="s">
        <v>35</v>
      </c>
      <c r="F70" s="41">
        <f>'6º Medição'!M71</f>
        <v>33.85</v>
      </c>
      <c r="G70" s="41">
        <f t="shared" si="0"/>
        <v>33.85</v>
      </c>
      <c r="H70" s="41"/>
      <c r="I70" s="42">
        <f>'7º MEDIÇÃO'!J71</f>
        <v>40.93</v>
      </c>
      <c r="J70" s="42">
        <f t="shared" si="1"/>
        <v>1385.48</v>
      </c>
      <c r="K70" s="42">
        <f t="shared" si="2"/>
        <v>2.93</v>
      </c>
      <c r="L70" s="42">
        <f t="shared" si="3"/>
        <v>99.18</v>
      </c>
      <c r="M70" s="42">
        <f t="shared" si="4"/>
        <v>1484.66</v>
      </c>
      <c r="N70" s="79">
        <f t="shared" si="5"/>
        <v>33.85</v>
      </c>
      <c r="O70" s="84">
        <f t="shared" si="6"/>
        <v>2.93</v>
      </c>
      <c r="P70" s="84">
        <f t="shared" si="7"/>
        <v>99.18050000000001</v>
      </c>
      <c r="Q70" s="84">
        <f>'7º MEDIÇÃO'!J71</f>
        <v>40.93</v>
      </c>
      <c r="R70" s="84">
        <f t="shared" si="8"/>
        <v>1385.4805000000001</v>
      </c>
    </row>
    <row r="71" spans="1:18" s="2" customFormat="1" ht="15">
      <c r="A71" s="33"/>
      <c r="B71" s="33"/>
      <c r="C71" s="33"/>
      <c r="D71" s="48" t="s">
        <v>66</v>
      </c>
      <c r="E71" s="33"/>
      <c r="F71" s="41">
        <f>'6º Medição'!M72</f>
        <v>0</v>
      </c>
      <c r="G71" s="41">
        <f t="shared" si="0"/>
        <v>0</v>
      </c>
      <c r="H71" s="41"/>
      <c r="I71" s="42">
        <f>'7º MEDIÇÃO'!J72</f>
        <v>0</v>
      </c>
      <c r="J71" s="42">
        <f t="shared" si="1"/>
        <v>0</v>
      </c>
      <c r="K71" s="42">
        <f t="shared" si="2"/>
        <v>0</v>
      </c>
      <c r="L71" s="42">
        <f t="shared" si="3"/>
        <v>0</v>
      </c>
      <c r="M71" s="42">
        <f t="shared" si="4"/>
        <v>0</v>
      </c>
      <c r="N71" s="79">
        <f t="shared" si="5"/>
        <v>0</v>
      </c>
      <c r="O71" s="84">
        <f t="shared" si="6"/>
        <v>0</v>
      </c>
      <c r="P71" s="84">
        <f t="shared" si="7"/>
        <v>0</v>
      </c>
      <c r="Q71" s="84">
        <f>'7º MEDIÇÃO'!J72</f>
        <v>0</v>
      </c>
      <c r="R71" s="84">
        <f t="shared" si="8"/>
        <v>0</v>
      </c>
    </row>
    <row r="72" spans="1:18" s="2" customFormat="1" ht="48">
      <c r="A72" s="33" t="s">
        <v>5</v>
      </c>
      <c r="B72" s="33">
        <v>5975</v>
      </c>
      <c r="C72" s="33" t="s">
        <v>356</v>
      </c>
      <c r="D72" s="40" t="s">
        <v>259</v>
      </c>
      <c r="E72" s="33" t="s">
        <v>29</v>
      </c>
      <c r="F72" s="41">
        <f>'6º Medição'!M73</f>
        <v>0</v>
      </c>
      <c r="G72" s="41">
        <f t="shared" si="0"/>
        <v>0</v>
      </c>
      <c r="H72" s="41"/>
      <c r="I72" s="42">
        <f>'7º MEDIÇÃO'!J73</f>
        <v>4.22</v>
      </c>
      <c r="J72" s="42">
        <f t="shared" si="1"/>
        <v>0</v>
      </c>
      <c r="K72" s="42">
        <f t="shared" si="2"/>
        <v>0.3</v>
      </c>
      <c r="L72" s="42">
        <f t="shared" si="3"/>
        <v>0</v>
      </c>
      <c r="M72" s="42">
        <f t="shared" si="4"/>
        <v>0</v>
      </c>
      <c r="N72" s="80">
        <f t="shared" si="5"/>
        <v>0</v>
      </c>
      <c r="O72" s="84">
        <f t="shared" si="6"/>
        <v>0.3</v>
      </c>
      <c r="P72" s="84">
        <f t="shared" si="7"/>
        <v>0</v>
      </c>
      <c r="Q72" s="84">
        <f>'7º MEDIÇÃO'!J73</f>
        <v>4.22</v>
      </c>
      <c r="R72" s="84">
        <f t="shared" si="8"/>
        <v>0</v>
      </c>
    </row>
    <row r="73" spans="1:18" s="2" customFormat="1" ht="48">
      <c r="A73" s="33" t="s">
        <v>5</v>
      </c>
      <c r="B73" s="33">
        <v>5974</v>
      </c>
      <c r="C73" s="33" t="s">
        <v>357</v>
      </c>
      <c r="D73" s="40" t="s">
        <v>261</v>
      </c>
      <c r="E73" s="33" t="s">
        <v>29</v>
      </c>
      <c r="F73" s="41">
        <f>'6º Medição'!M74</f>
        <v>0</v>
      </c>
      <c r="G73" s="41">
        <f t="shared" si="0"/>
        <v>0</v>
      </c>
      <c r="H73" s="41"/>
      <c r="I73" s="42">
        <f>'7º MEDIÇÃO'!J74</f>
        <v>3.71</v>
      </c>
      <c r="J73" s="42">
        <f t="shared" si="1"/>
        <v>0</v>
      </c>
      <c r="K73" s="42">
        <f t="shared" si="2"/>
        <v>0.27</v>
      </c>
      <c r="L73" s="42">
        <f t="shared" si="3"/>
        <v>0</v>
      </c>
      <c r="M73" s="42">
        <f t="shared" si="4"/>
        <v>0</v>
      </c>
      <c r="N73" s="80">
        <f t="shared" si="5"/>
        <v>0</v>
      </c>
      <c r="O73" s="84">
        <f t="shared" si="6"/>
        <v>0.27</v>
      </c>
      <c r="P73" s="84">
        <f t="shared" si="7"/>
        <v>0</v>
      </c>
      <c r="Q73" s="84">
        <f>'7º MEDIÇÃO'!J74</f>
        <v>3.71</v>
      </c>
      <c r="R73" s="84">
        <f t="shared" si="8"/>
        <v>0</v>
      </c>
    </row>
    <row r="74" spans="1:18" s="2" customFormat="1" ht="48">
      <c r="A74" s="33" t="s">
        <v>5</v>
      </c>
      <c r="B74" s="33" t="s">
        <v>67</v>
      </c>
      <c r="C74" s="33" t="s">
        <v>283</v>
      </c>
      <c r="D74" s="40" t="s">
        <v>263</v>
      </c>
      <c r="E74" s="33" t="s">
        <v>29</v>
      </c>
      <c r="F74" s="41">
        <f>'6º Medição'!M75</f>
        <v>1695.136</v>
      </c>
      <c r="G74" s="41">
        <f t="shared" si="0"/>
        <v>1695.136</v>
      </c>
      <c r="H74" s="41"/>
      <c r="I74" s="42">
        <f>'7º MEDIÇÃO'!J75</f>
        <v>19.9</v>
      </c>
      <c r="J74" s="42">
        <f t="shared" si="1"/>
        <v>33733.21</v>
      </c>
      <c r="K74" s="42">
        <f t="shared" si="2"/>
        <v>1.43</v>
      </c>
      <c r="L74" s="42">
        <f t="shared" si="3"/>
        <v>2424.04</v>
      </c>
      <c r="M74" s="42">
        <f t="shared" si="4"/>
        <v>36157.25</v>
      </c>
      <c r="N74" s="80">
        <f t="shared" si="5"/>
        <v>1695.136</v>
      </c>
      <c r="O74" s="84">
        <f t="shared" si="6"/>
        <v>1.43</v>
      </c>
      <c r="P74" s="84">
        <f t="shared" si="7"/>
        <v>2424.04448</v>
      </c>
      <c r="Q74" s="84">
        <f>'7º MEDIÇÃO'!J75</f>
        <v>19.9</v>
      </c>
      <c r="R74" s="84">
        <f t="shared" si="8"/>
        <v>33733.206399999995</v>
      </c>
    </row>
    <row r="75" spans="1:18" s="4" customFormat="1" ht="48">
      <c r="A75" s="33" t="s">
        <v>460</v>
      </c>
      <c r="B75" s="33" t="s">
        <v>465</v>
      </c>
      <c r="C75" s="33" t="s">
        <v>358</v>
      </c>
      <c r="D75" s="40" t="s">
        <v>265</v>
      </c>
      <c r="E75" s="33" t="s">
        <v>29</v>
      </c>
      <c r="F75" s="41">
        <f>'6º Medição'!M76</f>
        <v>264.95</v>
      </c>
      <c r="G75" s="41">
        <f t="shared" si="0"/>
        <v>264.95</v>
      </c>
      <c r="H75" s="41"/>
      <c r="I75" s="42">
        <f>'7º MEDIÇÃO'!J76</f>
        <v>50.96</v>
      </c>
      <c r="J75" s="42">
        <f t="shared" si="1"/>
        <v>13501.85</v>
      </c>
      <c r="K75" s="42">
        <f t="shared" si="2"/>
        <v>3.65</v>
      </c>
      <c r="L75" s="42">
        <f t="shared" si="3"/>
        <v>967.07</v>
      </c>
      <c r="M75" s="42">
        <f t="shared" si="4"/>
        <v>14468.92</v>
      </c>
      <c r="N75" s="79">
        <f t="shared" si="5"/>
        <v>264.95</v>
      </c>
      <c r="O75" s="84">
        <f t="shared" si="6"/>
        <v>3.65</v>
      </c>
      <c r="P75" s="84">
        <f t="shared" si="7"/>
        <v>967.0674999999999</v>
      </c>
      <c r="Q75" s="84">
        <f>'7º MEDIÇÃO'!J76</f>
        <v>50.96</v>
      </c>
      <c r="R75" s="84">
        <f t="shared" si="8"/>
        <v>13501.851999999999</v>
      </c>
    </row>
    <row r="76" spans="1:18" s="2" customFormat="1" ht="24">
      <c r="A76" s="33" t="s">
        <v>5</v>
      </c>
      <c r="B76" s="33" t="s">
        <v>68</v>
      </c>
      <c r="C76" s="33" t="s">
        <v>359</v>
      </c>
      <c r="D76" s="40" t="s">
        <v>69</v>
      </c>
      <c r="E76" s="33" t="s">
        <v>29</v>
      </c>
      <c r="F76" s="41">
        <f>'6º Medição'!M77</f>
        <v>885.78</v>
      </c>
      <c r="G76" s="41">
        <f t="shared" si="0"/>
        <v>885.78</v>
      </c>
      <c r="H76" s="41"/>
      <c r="I76" s="42">
        <f>'7º MEDIÇÃO'!J77</f>
        <v>16.66</v>
      </c>
      <c r="J76" s="42">
        <f t="shared" si="1"/>
        <v>14757.09</v>
      </c>
      <c r="K76" s="42">
        <f t="shared" si="2"/>
        <v>1.19</v>
      </c>
      <c r="L76" s="42">
        <f t="shared" si="3"/>
        <v>1054.08</v>
      </c>
      <c r="M76" s="42">
        <f t="shared" si="4"/>
        <v>15811.17</v>
      </c>
      <c r="N76" s="79">
        <f t="shared" si="5"/>
        <v>885.78</v>
      </c>
      <c r="O76" s="84">
        <f t="shared" si="6"/>
        <v>1.19</v>
      </c>
      <c r="P76" s="84">
        <f t="shared" si="7"/>
        <v>1054.0782</v>
      </c>
      <c r="Q76" s="84">
        <f>'7º MEDIÇÃO'!J77</f>
        <v>16.66</v>
      </c>
      <c r="R76" s="84">
        <f t="shared" si="8"/>
        <v>14757.094799999999</v>
      </c>
    </row>
    <row r="77" spans="1:18" s="2" customFormat="1" ht="24">
      <c r="A77" s="33" t="s">
        <v>5</v>
      </c>
      <c r="B77" s="33" t="s">
        <v>71</v>
      </c>
      <c r="C77" s="33" t="s">
        <v>360</v>
      </c>
      <c r="D77" s="40" t="s">
        <v>72</v>
      </c>
      <c r="E77" s="33" t="s">
        <v>29</v>
      </c>
      <c r="F77" s="41">
        <f>'6º Medição'!M78</f>
        <v>885.78</v>
      </c>
      <c r="G77" s="41">
        <f t="shared" si="0"/>
        <v>885.78</v>
      </c>
      <c r="H77" s="41"/>
      <c r="I77" s="42">
        <f>'7º MEDIÇÃO'!J78</f>
        <v>16.61</v>
      </c>
      <c r="J77" s="42">
        <f t="shared" si="1"/>
        <v>14712.81</v>
      </c>
      <c r="K77" s="42">
        <f t="shared" si="2"/>
        <v>1.19</v>
      </c>
      <c r="L77" s="42">
        <f t="shared" si="3"/>
        <v>1054.08</v>
      </c>
      <c r="M77" s="42">
        <f t="shared" si="4"/>
        <v>15766.88</v>
      </c>
      <c r="N77" s="79">
        <f t="shared" si="5"/>
        <v>885.78</v>
      </c>
      <c r="O77" s="84">
        <f t="shared" si="6"/>
        <v>1.19</v>
      </c>
      <c r="P77" s="84">
        <f t="shared" si="7"/>
        <v>1054.0782</v>
      </c>
      <c r="Q77" s="84">
        <f>'7º MEDIÇÃO'!J78</f>
        <v>16.61</v>
      </c>
      <c r="R77" s="84">
        <f t="shared" si="8"/>
        <v>14712.805799999998</v>
      </c>
    </row>
    <row r="78" spans="1:18" s="4" customFormat="1" ht="29.25" customHeight="1">
      <c r="A78" s="33" t="s">
        <v>460</v>
      </c>
      <c r="B78" s="33" t="s">
        <v>466</v>
      </c>
      <c r="C78" s="33" t="s">
        <v>361</v>
      </c>
      <c r="D78" s="40" t="s">
        <v>73</v>
      </c>
      <c r="E78" s="33" t="s">
        <v>35</v>
      </c>
      <c r="F78" s="41">
        <f>'6º Medição'!M79</f>
        <v>48.5</v>
      </c>
      <c r="G78" s="41">
        <f t="shared" si="0"/>
        <v>48.5</v>
      </c>
      <c r="H78" s="41"/>
      <c r="I78" s="42">
        <f>'7º MEDIÇÃO'!J79</f>
        <v>40.93</v>
      </c>
      <c r="J78" s="42">
        <f t="shared" si="1"/>
        <v>1985.11</v>
      </c>
      <c r="K78" s="42">
        <f t="shared" si="2"/>
        <v>2.93</v>
      </c>
      <c r="L78" s="42">
        <f t="shared" si="3"/>
        <v>142.11</v>
      </c>
      <c r="M78" s="42">
        <f t="shared" si="4"/>
        <v>2127.21</v>
      </c>
      <c r="N78" s="79">
        <f t="shared" si="5"/>
        <v>48.5</v>
      </c>
      <c r="O78" s="84">
        <f t="shared" si="6"/>
        <v>2.93</v>
      </c>
      <c r="P78" s="84">
        <f t="shared" si="7"/>
        <v>142.10500000000002</v>
      </c>
      <c r="Q78" s="84">
        <f>'7º MEDIÇÃO'!J79</f>
        <v>40.93</v>
      </c>
      <c r="R78" s="84">
        <f t="shared" si="8"/>
        <v>1985.105</v>
      </c>
    </row>
    <row r="79" spans="1:18" s="2" customFormat="1" ht="24">
      <c r="A79" s="33" t="s">
        <v>5</v>
      </c>
      <c r="B79" s="33" t="s">
        <v>75</v>
      </c>
      <c r="C79" s="33" t="s">
        <v>362</v>
      </c>
      <c r="D79" s="40" t="s">
        <v>76</v>
      </c>
      <c r="E79" s="33" t="s">
        <v>29</v>
      </c>
      <c r="F79" s="41">
        <f>'6º Medição'!M80</f>
        <v>979.55</v>
      </c>
      <c r="G79" s="41">
        <f aca="true" t="shared" si="9" ref="G79:G142">F79</f>
        <v>979.55</v>
      </c>
      <c r="H79" s="41"/>
      <c r="I79" s="42">
        <f>'7º MEDIÇÃO'!J80</f>
        <v>24.26</v>
      </c>
      <c r="J79" s="42">
        <f aca="true" t="shared" si="10" ref="J79:J142">ROUND(G79*I79,2)</f>
        <v>23763.88</v>
      </c>
      <c r="K79" s="42">
        <f aca="true" t="shared" si="11" ref="K79:K142">ROUND(I79*0.0717,2)</f>
        <v>1.74</v>
      </c>
      <c r="L79" s="42">
        <f aca="true" t="shared" si="12" ref="L79:L142">ROUND(G79*K79,2)</f>
        <v>1704.42</v>
      </c>
      <c r="M79" s="42">
        <f aca="true" t="shared" si="13" ref="M79:M142">ROUND((I79+K79)*G79,2)</f>
        <v>25468.3</v>
      </c>
      <c r="N79" s="79">
        <f aca="true" t="shared" si="14" ref="N79:N142">F79-H79</f>
        <v>979.55</v>
      </c>
      <c r="O79" s="84">
        <f aca="true" t="shared" si="15" ref="O79:O142">K79</f>
        <v>1.74</v>
      </c>
      <c r="P79" s="84">
        <f aca="true" t="shared" si="16" ref="P79:P142">N79*O79</f>
        <v>1704.417</v>
      </c>
      <c r="Q79" s="84">
        <f>'7º MEDIÇÃO'!J80</f>
        <v>24.26</v>
      </c>
      <c r="R79" s="84">
        <f aca="true" t="shared" si="17" ref="R79:R142">N79*Q79</f>
        <v>23763.883</v>
      </c>
    </row>
    <row r="80" spans="1:18" s="2" customFormat="1" ht="15">
      <c r="A80" s="33"/>
      <c r="B80" s="33"/>
      <c r="C80" s="33"/>
      <c r="D80" s="48" t="s">
        <v>78</v>
      </c>
      <c r="E80" s="33"/>
      <c r="F80" s="41">
        <f>'6º Medição'!M81</f>
        <v>0</v>
      </c>
      <c r="G80" s="41">
        <f t="shared" si="9"/>
        <v>0</v>
      </c>
      <c r="H80" s="41"/>
      <c r="I80" s="42">
        <f>'7º MEDIÇÃO'!J81</f>
        <v>0</v>
      </c>
      <c r="J80" s="42">
        <f t="shared" si="10"/>
        <v>0</v>
      </c>
      <c r="K80" s="42">
        <f t="shared" si="11"/>
        <v>0</v>
      </c>
      <c r="L80" s="42">
        <f t="shared" si="12"/>
        <v>0</v>
      </c>
      <c r="M80" s="42">
        <f t="shared" si="13"/>
        <v>0</v>
      </c>
      <c r="N80" s="79">
        <f t="shared" si="14"/>
        <v>0</v>
      </c>
      <c r="O80" s="84">
        <f t="shared" si="15"/>
        <v>0</v>
      </c>
      <c r="P80" s="84">
        <f t="shared" si="16"/>
        <v>0</v>
      </c>
      <c r="Q80" s="84">
        <f>'7º MEDIÇÃO'!J81</f>
        <v>0</v>
      </c>
      <c r="R80" s="84">
        <f t="shared" si="17"/>
        <v>0</v>
      </c>
    </row>
    <row r="81" spans="1:18" s="2" customFormat="1" ht="48">
      <c r="A81" s="33" t="s">
        <v>5</v>
      </c>
      <c r="B81" s="33">
        <v>5975</v>
      </c>
      <c r="C81" s="33" t="s">
        <v>363</v>
      </c>
      <c r="D81" s="40" t="s">
        <v>267</v>
      </c>
      <c r="E81" s="33" t="s">
        <v>29</v>
      </c>
      <c r="F81" s="41">
        <f>'6º Medição'!M82</f>
        <v>410.33</v>
      </c>
      <c r="G81" s="41">
        <f t="shared" si="9"/>
        <v>410.33</v>
      </c>
      <c r="H81" s="41"/>
      <c r="I81" s="42">
        <f>'7º MEDIÇÃO'!J82</f>
        <v>4.22</v>
      </c>
      <c r="J81" s="42">
        <f t="shared" si="10"/>
        <v>1731.59</v>
      </c>
      <c r="K81" s="42">
        <f t="shared" si="11"/>
        <v>0.3</v>
      </c>
      <c r="L81" s="42">
        <f t="shared" si="12"/>
        <v>123.1</v>
      </c>
      <c r="M81" s="42">
        <f t="shared" si="13"/>
        <v>1854.69</v>
      </c>
      <c r="N81" s="79">
        <f t="shared" si="14"/>
        <v>410.33</v>
      </c>
      <c r="O81" s="84">
        <f t="shared" si="15"/>
        <v>0.3</v>
      </c>
      <c r="P81" s="84">
        <f t="shared" si="16"/>
        <v>123.09899999999999</v>
      </c>
      <c r="Q81" s="84">
        <f>'7º MEDIÇÃO'!J82</f>
        <v>4.22</v>
      </c>
      <c r="R81" s="84">
        <f t="shared" si="17"/>
        <v>1731.5925999999997</v>
      </c>
    </row>
    <row r="82" spans="1:18" s="2" customFormat="1" ht="48">
      <c r="A82" s="33" t="s">
        <v>5</v>
      </c>
      <c r="B82" s="33" t="s">
        <v>79</v>
      </c>
      <c r="C82" s="33" t="s">
        <v>364</v>
      </c>
      <c r="D82" s="40" t="s">
        <v>269</v>
      </c>
      <c r="E82" s="33" t="s">
        <v>29</v>
      </c>
      <c r="F82" s="41">
        <f>'6º Medição'!M83</f>
        <v>410.33</v>
      </c>
      <c r="G82" s="41">
        <f t="shared" si="9"/>
        <v>410.33</v>
      </c>
      <c r="H82" s="41"/>
      <c r="I82" s="42">
        <f>'7º MEDIÇÃO'!J83</f>
        <v>19.9</v>
      </c>
      <c r="J82" s="42">
        <f t="shared" si="10"/>
        <v>8165.57</v>
      </c>
      <c r="K82" s="42">
        <f t="shared" si="11"/>
        <v>1.43</v>
      </c>
      <c r="L82" s="42">
        <f t="shared" si="12"/>
        <v>586.77</v>
      </c>
      <c r="M82" s="42">
        <f t="shared" si="13"/>
        <v>8752.34</v>
      </c>
      <c r="N82" s="79">
        <f t="shared" si="14"/>
        <v>410.33</v>
      </c>
      <c r="O82" s="84">
        <f t="shared" si="15"/>
        <v>1.43</v>
      </c>
      <c r="P82" s="84">
        <f t="shared" si="16"/>
        <v>586.7719</v>
      </c>
      <c r="Q82" s="84">
        <f>'7º MEDIÇÃO'!J83</f>
        <v>19.9</v>
      </c>
      <c r="R82" s="84">
        <f t="shared" si="17"/>
        <v>8165.566999999999</v>
      </c>
    </row>
    <row r="83" spans="1:18" s="2" customFormat="1" ht="24">
      <c r="A83" s="33" t="s">
        <v>5</v>
      </c>
      <c r="B83" s="33" t="s">
        <v>80</v>
      </c>
      <c r="C83" s="33" t="s">
        <v>365</v>
      </c>
      <c r="D83" s="40" t="s">
        <v>81</v>
      </c>
      <c r="E83" s="33" t="s">
        <v>29</v>
      </c>
      <c r="F83" s="41">
        <f>'6º Medição'!M84</f>
        <v>362.33</v>
      </c>
      <c r="G83" s="41">
        <f t="shared" si="9"/>
        <v>362.33</v>
      </c>
      <c r="H83" s="41"/>
      <c r="I83" s="42">
        <f>'7º MEDIÇÃO'!J84</f>
        <v>16.66</v>
      </c>
      <c r="J83" s="42">
        <f t="shared" si="10"/>
        <v>6036.42</v>
      </c>
      <c r="K83" s="42">
        <f t="shared" si="11"/>
        <v>1.19</v>
      </c>
      <c r="L83" s="42">
        <f t="shared" si="12"/>
        <v>431.17</v>
      </c>
      <c r="M83" s="42">
        <f t="shared" si="13"/>
        <v>6467.59</v>
      </c>
      <c r="N83" s="79">
        <f t="shared" si="14"/>
        <v>362.33</v>
      </c>
      <c r="O83" s="84">
        <f t="shared" si="15"/>
        <v>1.19</v>
      </c>
      <c r="P83" s="84">
        <f t="shared" si="16"/>
        <v>431.17269999999996</v>
      </c>
      <c r="Q83" s="84">
        <f>'7º MEDIÇÃO'!J84</f>
        <v>16.66</v>
      </c>
      <c r="R83" s="84">
        <f t="shared" si="17"/>
        <v>6036.4178</v>
      </c>
    </row>
    <row r="84" spans="1:18" s="2" customFormat="1" ht="24">
      <c r="A84" s="33" t="s">
        <v>5</v>
      </c>
      <c r="B84" s="33" t="s">
        <v>71</v>
      </c>
      <c r="C84" s="33" t="s">
        <v>366</v>
      </c>
      <c r="D84" s="40" t="s">
        <v>72</v>
      </c>
      <c r="E84" s="33" t="s">
        <v>29</v>
      </c>
      <c r="F84" s="41">
        <f>'6º Medição'!M85</f>
        <v>362.33</v>
      </c>
      <c r="G84" s="41">
        <f t="shared" si="9"/>
        <v>362.33</v>
      </c>
      <c r="H84" s="41"/>
      <c r="I84" s="42">
        <f>'7º MEDIÇÃO'!J85</f>
        <v>16.61</v>
      </c>
      <c r="J84" s="42">
        <f t="shared" si="10"/>
        <v>6018.3</v>
      </c>
      <c r="K84" s="42">
        <f t="shared" si="11"/>
        <v>1.19</v>
      </c>
      <c r="L84" s="42">
        <f t="shared" si="12"/>
        <v>431.17</v>
      </c>
      <c r="M84" s="42">
        <f t="shared" si="13"/>
        <v>6449.47</v>
      </c>
      <c r="N84" s="79">
        <f t="shared" si="14"/>
        <v>362.33</v>
      </c>
      <c r="O84" s="84">
        <f t="shared" si="15"/>
        <v>1.19</v>
      </c>
      <c r="P84" s="84">
        <f t="shared" si="16"/>
        <v>431.17269999999996</v>
      </c>
      <c r="Q84" s="84">
        <f>'7º MEDIÇÃO'!J85</f>
        <v>16.61</v>
      </c>
      <c r="R84" s="84">
        <f t="shared" si="17"/>
        <v>6018.301299999999</v>
      </c>
    </row>
    <row r="85" spans="1:18" s="2" customFormat="1" ht="24">
      <c r="A85" s="33" t="s">
        <v>5</v>
      </c>
      <c r="B85" s="33" t="s">
        <v>75</v>
      </c>
      <c r="C85" s="33" t="s">
        <v>367</v>
      </c>
      <c r="D85" s="40" t="s">
        <v>76</v>
      </c>
      <c r="E85" s="33" t="s">
        <v>29</v>
      </c>
      <c r="F85" s="41">
        <f>'6º Medição'!M86</f>
        <v>50.55</v>
      </c>
      <c r="G85" s="41">
        <f t="shared" si="9"/>
        <v>50.55</v>
      </c>
      <c r="H85" s="41"/>
      <c r="I85" s="42">
        <f>'7º MEDIÇÃO'!J86</f>
        <v>24.26</v>
      </c>
      <c r="J85" s="42">
        <f t="shared" si="10"/>
        <v>1226.34</v>
      </c>
      <c r="K85" s="42">
        <f t="shared" si="11"/>
        <v>1.74</v>
      </c>
      <c r="L85" s="42">
        <f t="shared" si="12"/>
        <v>87.96</v>
      </c>
      <c r="M85" s="42">
        <f t="shared" si="13"/>
        <v>1314.3</v>
      </c>
      <c r="N85" s="79">
        <f t="shared" si="14"/>
        <v>50.55</v>
      </c>
      <c r="O85" s="84">
        <f t="shared" si="15"/>
        <v>1.74</v>
      </c>
      <c r="P85" s="84">
        <f t="shared" si="16"/>
        <v>87.957</v>
      </c>
      <c r="Q85" s="84">
        <f>'7º MEDIÇÃO'!J86</f>
        <v>24.26</v>
      </c>
      <c r="R85" s="84">
        <f t="shared" si="17"/>
        <v>1226.343</v>
      </c>
    </row>
    <row r="86" spans="1:18" s="2" customFormat="1" ht="24">
      <c r="A86" s="33" t="s">
        <v>5</v>
      </c>
      <c r="B86" s="33" t="s">
        <v>84</v>
      </c>
      <c r="C86" s="33" t="s">
        <v>368</v>
      </c>
      <c r="D86" s="40" t="s">
        <v>85</v>
      </c>
      <c r="E86" s="33" t="s">
        <v>29</v>
      </c>
      <c r="F86" s="41">
        <f>'6º Medição'!M87</f>
        <v>2.55</v>
      </c>
      <c r="G86" s="41">
        <f t="shared" si="9"/>
        <v>2.55</v>
      </c>
      <c r="H86" s="41"/>
      <c r="I86" s="42">
        <f>'7º MEDIÇÃO'!J87</f>
        <v>55.29</v>
      </c>
      <c r="J86" s="42">
        <f t="shared" si="10"/>
        <v>140.99</v>
      </c>
      <c r="K86" s="42">
        <f t="shared" si="11"/>
        <v>3.96</v>
      </c>
      <c r="L86" s="42">
        <f t="shared" si="12"/>
        <v>10.1</v>
      </c>
      <c r="M86" s="42">
        <f t="shared" si="13"/>
        <v>151.09</v>
      </c>
      <c r="N86" s="79">
        <f t="shared" si="14"/>
        <v>2.55</v>
      </c>
      <c r="O86" s="84">
        <f t="shared" si="15"/>
        <v>3.96</v>
      </c>
      <c r="P86" s="84">
        <f t="shared" si="16"/>
        <v>10.097999999999999</v>
      </c>
      <c r="Q86" s="84">
        <f>'7º MEDIÇÃO'!J87</f>
        <v>55.29</v>
      </c>
      <c r="R86" s="84">
        <f t="shared" si="17"/>
        <v>140.9895</v>
      </c>
    </row>
    <row r="87" spans="1:19" s="2" customFormat="1" ht="15">
      <c r="A87" s="90"/>
      <c r="B87" s="91"/>
      <c r="C87" s="91"/>
      <c r="D87" s="91"/>
      <c r="E87" s="91"/>
      <c r="F87" s="41">
        <f>'6º Medição'!M88</f>
        <v>0</v>
      </c>
      <c r="G87" s="41">
        <f t="shared" si="9"/>
        <v>0</v>
      </c>
      <c r="H87" s="41"/>
      <c r="I87" s="42"/>
      <c r="J87" s="42"/>
      <c r="K87" s="42"/>
      <c r="L87" s="42"/>
      <c r="M87" s="42"/>
      <c r="N87" s="79">
        <f t="shared" si="14"/>
        <v>0</v>
      </c>
      <c r="O87" s="84">
        <f t="shared" si="15"/>
        <v>0</v>
      </c>
      <c r="P87" s="84">
        <f t="shared" si="16"/>
        <v>0</v>
      </c>
      <c r="Q87" s="84">
        <f>'7º MEDIÇÃO'!J88</f>
        <v>0</v>
      </c>
      <c r="R87" s="84">
        <f t="shared" si="17"/>
        <v>0</v>
      </c>
      <c r="S87" s="101">
        <f>SUM(J90:J105)</f>
        <v>51793.229999999996</v>
      </c>
    </row>
    <row r="88" spans="1:18" s="2" customFormat="1" ht="15">
      <c r="A88" s="47"/>
      <c r="B88" s="34"/>
      <c r="C88" s="43">
        <v>8</v>
      </c>
      <c r="D88" s="44" t="s">
        <v>87</v>
      </c>
      <c r="E88" s="34"/>
      <c r="F88" s="41">
        <f>'6º Medição'!M89</f>
        <v>0</v>
      </c>
      <c r="G88" s="41">
        <f t="shared" si="9"/>
        <v>0</v>
      </c>
      <c r="H88" s="41"/>
      <c r="I88" s="42"/>
      <c r="J88" s="42"/>
      <c r="K88" s="42"/>
      <c r="L88" s="42"/>
      <c r="M88" s="42"/>
      <c r="N88" s="79">
        <f t="shared" si="14"/>
        <v>0</v>
      </c>
      <c r="O88" s="84">
        <f t="shared" si="15"/>
        <v>0</v>
      </c>
      <c r="P88" s="84">
        <f t="shared" si="16"/>
        <v>0</v>
      </c>
      <c r="Q88" s="84">
        <f>'7º MEDIÇÃO'!J89</f>
        <v>0</v>
      </c>
      <c r="R88" s="84">
        <f t="shared" si="17"/>
        <v>0</v>
      </c>
    </row>
    <row r="89" spans="1:18" s="2" customFormat="1" ht="15">
      <c r="A89" s="34"/>
      <c r="B89" s="34"/>
      <c r="C89" s="37"/>
      <c r="D89" s="44" t="s">
        <v>88</v>
      </c>
      <c r="E89" s="34"/>
      <c r="F89" s="41">
        <f>'6º Medição'!M90</f>
        <v>0</v>
      </c>
      <c r="G89" s="41">
        <f t="shared" si="9"/>
        <v>0</v>
      </c>
      <c r="H89" s="41"/>
      <c r="I89" s="42"/>
      <c r="J89" s="42"/>
      <c r="K89" s="42"/>
      <c r="L89" s="42"/>
      <c r="M89" s="42"/>
      <c r="N89" s="79">
        <f t="shared" si="14"/>
        <v>0</v>
      </c>
      <c r="O89" s="84">
        <f t="shared" si="15"/>
        <v>0</v>
      </c>
      <c r="P89" s="84">
        <f t="shared" si="16"/>
        <v>0</v>
      </c>
      <c r="Q89" s="84">
        <f>'7º MEDIÇÃO'!J90</f>
        <v>0</v>
      </c>
      <c r="R89" s="84">
        <f t="shared" si="17"/>
        <v>0</v>
      </c>
    </row>
    <row r="90" spans="1:18" s="2" customFormat="1" ht="48">
      <c r="A90" s="33" t="s">
        <v>5</v>
      </c>
      <c r="B90" s="33" t="s">
        <v>89</v>
      </c>
      <c r="C90" s="33" t="s">
        <v>369</v>
      </c>
      <c r="D90" s="40" t="s">
        <v>270</v>
      </c>
      <c r="E90" s="33" t="s">
        <v>11</v>
      </c>
      <c r="F90" s="41">
        <f>'6º Medição'!M91</f>
        <v>7</v>
      </c>
      <c r="G90" s="41">
        <f t="shared" si="9"/>
        <v>7</v>
      </c>
      <c r="H90" s="41"/>
      <c r="I90" s="42">
        <f>'7º MEDIÇÃO'!J91</f>
        <v>347.14</v>
      </c>
      <c r="J90" s="42">
        <f t="shared" si="10"/>
        <v>2429.98</v>
      </c>
      <c r="K90" s="42">
        <f t="shared" si="11"/>
        <v>24.89</v>
      </c>
      <c r="L90" s="42">
        <f t="shared" si="12"/>
        <v>174.23</v>
      </c>
      <c r="M90" s="42">
        <f t="shared" si="13"/>
        <v>2604.21</v>
      </c>
      <c r="N90" s="79">
        <f t="shared" si="14"/>
        <v>7</v>
      </c>
      <c r="O90" s="84">
        <f t="shared" si="15"/>
        <v>24.89</v>
      </c>
      <c r="P90" s="84">
        <f t="shared" si="16"/>
        <v>174.23000000000002</v>
      </c>
      <c r="Q90" s="84">
        <f>'7º MEDIÇÃO'!J91</f>
        <v>347.14</v>
      </c>
      <c r="R90" s="84">
        <f t="shared" si="17"/>
        <v>2429.98</v>
      </c>
    </row>
    <row r="91" spans="1:18" s="2" customFormat="1" ht="48">
      <c r="A91" s="33" t="s">
        <v>5</v>
      </c>
      <c r="B91" s="33" t="s">
        <v>90</v>
      </c>
      <c r="C91" s="33" t="s">
        <v>370</v>
      </c>
      <c r="D91" s="40" t="s">
        <v>504</v>
      </c>
      <c r="E91" s="33" t="s">
        <v>11</v>
      </c>
      <c r="F91" s="41">
        <f>'6º Medição'!M92</f>
        <v>15</v>
      </c>
      <c r="G91" s="41">
        <f t="shared" si="9"/>
        <v>15</v>
      </c>
      <c r="H91" s="41"/>
      <c r="I91" s="42">
        <f>'7º MEDIÇÃO'!J92</f>
        <v>385.36</v>
      </c>
      <c r="J91" s="42">
        <f t="shared" si="10"/>
        <v>5780.4</v>
      </c>
      <c r="K91" s="42">
        <f t="shared" si="11"/>
        <v>27.63</v>
      </c>
      <c r="L91" s="42">
        <f t="shared" si="12"/>
        <v>414.45</v>
      </c>
      <c r="M91" s="42">
        <f t="shared" si="13"/>
        <v>6194.85</v>
      </c>
      <c r="N91" s="79">
        <f t="shared" si="14"/>
        <v>15</v>
      </c>
      <c r="O91" s="84">
        <f t="shared" si="15"/>
        <v>27.63</v>
      </c>
      <c r="P91" s="84">
        <f t="shared" si="16"/>
        <v>414.45</v>
      </c>
      <c r="Q91" s="84">
        <f>'7º MEDIÇÃO'!J92</f>
        <v>385.36</v>
      </c>
      <c r="R91" s="84">
        <f t="shared" si="17"/>
        <v>5780.400000000001</v>
      </c>
    </row>
    <row r="92" spans="1:18" s="4" customFormat="1" ht="48">
      <c r="A92" s="33" t="s">
        <v>460</v>
      </c>
      <c r="B92" s="33" t="s">
        <v>469</v>
      </c>
      <c r="C92" s="33" t="s">
        <v>371</v>
      </c>
      <c r="D92" s="40" t="s">
        <v>505</v>
      </c>
      <c r="E92" s="33" t="s">
        <v>11</v>
      </c>
      <c r="F92" s="41">
        <f>'6º Medição'!M93</f>
        <v>1</v>
      </c>
      <c r="G92" s="41">
        <f t="shared" si="9"/>
        <v>1</v>
      </c>
      <c r="H92" s="41"/>
      <c r="I92" s="42">
        <f>'7º MEDIÇÃO'!J93</f>
        <v>423.58</v>
      </c>
      <c r="J92" s="42">
        <f t="shared" si="10"/>
        <v>423.58</v>
      </c>
      <c r="K92" s="42">
        <f t="shared" si="11"/>
        <v>30.37</v>
      </c>
      <c r="L92" s="42">
        <f t="shared" si="12"/>
        <v>30.37</v>
      </c>
      <c r="M92" s="42">
        <f t="shared" si="13"/>
        <v>453.95</v>
      </c>
      <c r="N92" s="79">
        <f t="shared" si="14"/>
        <v>1</v>
      </c>
      <c r="O92" s="84">
        <f t="shared" si="15"/>
        <v>30.37</v>
      </c>
      <c r="P92" s="84">
        <f t="shared" si="16"/>
        <v>30.37</v>
      </c>
      <c r="Q92" s="84">
        <f>'7º MEDIÇÃO'!J93</f>
        <v>423.58</v>
      </c>
      <c r="R92" s="84">
        <f t="shared" si="17"/>
        <v>423.58</v>
      </c>
    </row>
    <row r="93" spans="1:18" s="2" customFormat="1" ht="36">
      <c r="A93" s="33" t="s">
        <v>5</v>
      </c>
      <c r="B93" s="33" t="s">
        <v>91</v>
      </c>
      <c r="C93" s="33" t="s">
        <v>372</v>
      </c>
      <c r="D93" s="40" t="s">
        <v>272</v>
      </c>
      <c r="E93" s="33" t="s">
        <v>11</v>
      </c>
      <c r="F93" s="41">
        <f>'6º Medição'!M94</f>
        <v>0</v>
      </c>
      <c r="G93" s="41">
        <f t="shared" si="9"/>
        <v>0</v>
      </c>
      <c r="H93" s="41"/>
      <c r="I93" s="42">
        <f>'7º MEDIÇÃO'!J94</f>
        <v>78.02</v>
      </c>
      <c r="J93" s="42">
        <f t="shared" si="10"/>
        <v>0</v>
      </c>
      <c r="K93" s="42">
        <f t="shared" si="11"/>
        <v>5.59</v>
      </c>
      <c r="L93" s="42">
        <f t="shared" si="12"/>
        <v>0</v>
      </c>
      <c r="M93" s="42">
        <f t="shared" si="13"/>
        <v>0</v>
      </c>
      <c r="N93" s="79">
        <f t="shared" si="14"/>
        <v>0</v>
      </c>
      <c r="O93" s="84">
        <f t="shared" si="15"/>
        <v>5.59</v>
      </c>
      <c r="P93" s="84">
        <f t="shared" si="16"/>
        <v>0</v>
      </c>
      <c r="Q93" s="84">
        <f>'7º MEDIÇÃO'!J94</f>
        <v>78.02</v>
      </c>
      <c r="R93" s="84">
        <f t="shared" si="17"/>
        <v>0</v>
      </c>
    </row>
    <row r="94" spans="1:18" s="4" customFormat="1" ht="48">
      <c r="A94" s="33" t="s">
        <v>460</v>
      </c>
      <c r="B94" s="33" t="s">
        <v>468</v>
      </c>
      <c r="C94" s="33" t="s">
        <v>373</v>
      </c>
      <c r="D94" s="40" t="s">
        <v>506</v>
      </c>
      <c r="E94" s="33" t="s">
        <v>11</v>
      </c>
      <c r="F94" s="41">
        <f>'6º Medição'!M95</f>
        <v>1</v>
      </c>
      <c r="G94" s="41">
        <f t="shared" si="9"/>
        <v>1</v>
      </c>
      <c r="H94" s="41"/>
      <c r="I94" s="42">
        <f>'7º MEDIÇÃO'!J95</f>
        <v>410.84</v>
      </c>
      <c r="J94" s="42">
        <f t="shared" si="10"/>
        <v>410.84</v>
      </c>
      <c r="K94" s="42">
        <f t="shared" si="11"/>
        <v>29.46</v>
      </c>
      <c r="L94" s="42">
        <f t="shared" si="12"/>
        <v>29.46</v>
      </c>
      <c r="M94" s="42">
        <f t="shared" si="13"/>
        <v>440.3</v>
      </c>
      <c r="N94" s="79">
        <f t="shared" si="14"/>
        <v>1</v>
      </c>
      <c r="O94" s="84">
        <f t="shared" si="15"/>
        <v>29.46</v>
      </c>
      <c r="P94" s="84">
        <f t="shared" si="16"/>
        <v>29.46</v>
      </c>
      <c r="Q94" s="84">
        <f>'7º MEDIÇÃO'!J95</f>
        <v>410.84</v>
      </c>
      <c r="R94" s="84">
        <f t="shared" si="17"/>
        <v>410.84</v>
      </c>
    </row>
    <row r="95" spans="1:18" s="4" customFormat="1" ht="48">
      <c r="A95" s="33" t="s">
        <v>460</v>
      </c>
      <c r="B95" s="33" t="s">
        <v>467</v>
      </c>
      <c r="C95" s="33" t="s">
        <v>374</v>
      </c>
      <c r="D95" s="40" t="s">
        <v>507</v>
      </c>
      <c r="E95" s="33" t="s">
        <v>11</v>
      </c>
      <c r="F95" s="41">
        <f>'6º Medição'!M96</f>
        <v>2</v>
      </c>
      <c r="G95" s="41">
        <f t="shared" si="9"/>
        <v>2</v>
      </c>
      <c r="H95" s="41"/>
      <c r="I95" s="42">
        <f>'7º MEDIÇÃO'!J96</f>
        <v>449.06</v>
      </c>
      <c r="J95" s="42">
        <f t="shared" si="10"/>
        <v>898.12</v>
      </c>
      <c r="K95" s="42">
        <f t="shared" si="11"/>
        <v>32.2</v>
      </c>
      <c r="L95" s="42">
        <f t="shared" si="12"/>
        <v>64.4</v>
      </c>
      <c r="M95" s="42">
        <f t="shared" si="13"/>
        <v>962.52</v>
      </c>
      <c r="N95" s="79">
        <f t="shared" si="14"/>
        <v>2</v>
      </c>
      <c r="O95" s="84">
        <f t="shared" si="15"/>
        <v>32.2</v>
      </c>
      <c r="P95" s="84">
        <f t="shared" si="16"/>
        <v>64.4</v>
      </c>
      <c r="Q95" s="84">
        <f>'7º MEDIÇÃO'!J96</f>
        <v>449.06</v>
      </c>
      <c r="R95" s="84">
        <f t="shared" si="17"/>
        <v>898.12</v>
      </c>
    </row>
    <row r="96" spans="1:18" s="4" customFormat="1" ht="48">
      <c r="A96" s="33" t="s">
        <v>460</v>
      </c>
      <c r="B96" s="33" t="s">
        <v>470</v>
      </c>
      <c r="C96" s="33" t="s">
        <v>375</v>
      </c>
      <c r="D96" s="40" t="s">
        <v>508</v>
      </c>
      <c r="E96" s="33" t="s">
        <v>11</v>
      </c>
      <c r="F96" s="41">
        <f>'6º Medição'!M97</f>
        <v>1</v>
      </c>
      <c r="G96" s="41">
        <f t="shared" si="9"/>
        <v>1</v>
      </c>
      <c r="H96" s="41"/>
      <c r="I96" s="42">
        <f>'7º MEDIÇÃO'!J97</f>
        <v>512.76</v>
      </c>
      <c r="J96" s="42">
        <f t="shared" si="10"/>
        <v>512.76</v>
      </c>
      <c r="K96" s="42">
        <f t="shared" si="11"/>
        <v>36.76</v>
      </c>
      <c r="L96" s="42">
        <f t="shared" si="12"/>
        <v>36.76</v>
      </c>
      <c r="M96" s="42">
        <f t="shared" si="13"/>
        <v>549.52</v>
      </c>
      <c r="N96" s="79">
        <f t="shared" si="14"/>
        <v>1</v>
      </c>
      <c r="O96" s="84">
        <f t="shared" si="15"/>
        <v>36.76</v>
      </c>
      <c r="P96" s="84">
        <f t="shared" si="16"/>
        <v>36.76</v>
      </c>
      <c r="Q96" s="84">
        <f>'7º MEDIÇÃO'!J97</f>
        <v>512.76</v>
      </c>
      <c r="R96" s="84">
        <f t="shared" si="17"/>
        <v>512.76</v>
      </c>
    </row>
    <row r="97" spans="1:18" s="2" customFormat="1" ht="48">
      <c r="A97" s="33" t="s">
        <v>5</v>
      </c>
      <c r="B97" s="33" t="s">
        <v>92</v>
      </c>
      <c r="C97" s="33" t="s">
        <v>376</v>
      </c>
      <c r="D97" s="40" t="s">
        <v>273</v>
      </c>
      <c r="E97" s="33" t="s">
        <v>29</v>
      </c>
      <c r="F97" s="41">
        <f>'6º Medição'!M98</f>
        <v>150.57</v>
      </c>
      <c r="G97" s="41">
        <f t="shared" si="9"/>
        <v>150.57</v>
      </c>
      <c r="H97" s="41"/>
      <c r="I97" s="42">
        <f>'7º MEDIÇÃO'!J98</f>
        <v>19.26</v>
      </c>
      <c r="J97" s="42">
        <f t="shared" si="10"/>
        <v>2899.98</v>
      </c>
      <c r="K97" s="42">
        <f t="shared" si="11"/>
        <v>1.38</v>
      </c>
      <c r="L97" s="42">
        <f t="shared" si="12"/>
        <v>207.79</v>
      </c>
      <c r="M97" s="42">
        <f t="shared" si="13"/>
        <v>3107.76</v>
      </c>
      <c r="N97" s="79">
        <f t="shared" si="14"/>
        <v>150.57</v>
      </c>
      <c r="O97" s="84">
        <f t="shared" si="15"/>
        <v>1.38</v>
      </c>
      <c r="P97" s="84">
        <f t="shared" si="16"/>
        <v>207.78659999999996</v>
      </c>
      <c r="Q97" s="84">
        <f>'7º MEDIÇÃO'!J98</f>
        <v>19.26</v>
      </c>
      <c r="R97" s="84">
        <f t="shared" si="17"/>
        <v>2899.9782</v>
      </c>
    </row>
    <row r="98" spans="1:18" s="2" customFormat="1" ht="15">
      <c r="A98" s="33"/>
      <c r="B98" s="33"/>
      <c r="C98" s="33"/>
      <c r="D98" s="48" t="s">
        <v>93</v>
      </c>
      <c r="E98" s="33"/>
      <c r="F98" s="41">
        <f>'6º Medição'!M99</f>
        <v>0</v>
      </c>
      <c r="G98" s="41">
        <f t="shared" si="9"/>
        <v>0</v>
      </c>
      <c r="H98" s="41"/>
      <c r="I98" s="42">
        <f>'7º MEDIÇÃO'!J99</f>
        <v>0</v>
      </c>
      <c r="J98" s="42">
        <f t="shared" si="10"/>
        <v>0</v>
      </c>
      <c r="K98" s="42">
        <f t="shared" si="11"/>
        <v>0</v>
      </c>
      <c r="L98" s="42">
        <f t="shared" si="12"/>
        <v>0</v>
      </c>
      <c r="M98" s="42">
        <f t="shared" si="13"/>
        <v>0</v>
      </c>
      <c r="N98" s="79">
        <f t="shared" si="14"/>
        <v>0</v>
      </c>
      <c r="O98" s="84">
        <f t="shared" si="15"/>
        <v>0</v>
      </c>
      <c r="P98" s="84">
        <f t="shared" si="16"/>
        <v>0</v>
      </c>
      <c r="Q98" s="84">
        <f>'7º MEDIÇÃO'!J99</f>
        <v>0</v>
      </c>
      <c r="R98" s="84">
        <f t="shared" si="17"/>
        <v>0</v>
      </c>
    </row>
    <row r="99" spans="1:18" s="2" customFormat="1" ht="24">
      <c r="A99" s="33" t="s">
        <v>5</v>
      </c>
      <c r="B99" s="33" t="s">
        <v>94</v>
      </c>
      <c r="C99" s="33" t="s">
        <v>377</v>
      </c>
      <c r="D99" s="40" t="s">
        <v>95</v>
      </c>
      <c r="E99" s="33" t="s">
        <v>29</v>
      </c>
      <c r="F99" s="41">
        <f>'6º Medição'!M100</f>
        <v>41.2</v>
      </c>
      <c r="G99" s="41">
        <f t="shared" si="9"/>
        <v>41.2</v>
      </c>
      <c r="H99" s="41"/>
      <c r="I99" s="42">
        <f>'7º MEDIÇÃO'!J100</f>
        <v>536.11</v>
      </c>
      <c r="J99" s="42">
        <f t="shared" si="10"/>
        <v>22087.73</v>
      </c>
      <c r="K99" s="42">
        <f t="shared" si="11"/>
        <v>38.44</v>
      </c>
      <c r="L99" s="42">
        <f t="shared" si="12"/>
        <v>1583.73</v>
      </c>
      <c r="M99" s="42">
        <f t="shared" si="13"/>
        <v>23671.46</v>
      </c>
      <c r="N99" s="79">
        <f t="shared" si="14"/>
        <v>41.2</v>
      </c>
      <c r="O99" s="84">
        <f t="shared" si="15"/>
        <v>38.44</v>
      </c>
      <c r="P99" s="84">
        <f t="shared" si="16"/>
        <v>1583.728</v>
      </c>
      <c r="Q99" s="84">
        <f>'7º MEDIÇÃO'!J100</f>
        <v>536.11</v>
      </c>
      <c r="R99" s="84">
        <f t="shared" si="17"/>
        <v>22087.732000000004</v>
      </c>
    </row>
    <row r="100" spans="1:18" s="4" customFormat="1" ht="24">
      <c r="A100" s="33" t="s">
        <v>460</v>
      </c>
      <c r="B100" s="33" t="s">
        <v>471</v>
      </c>
      <c r="C100" s="33" t="s">
        <v>378</v>
      </c>
      <c r="D100" s="40" t="s">
        <v>97</v>
      </c>
      <c r="E100" s="33" t="s">
        <v>29</v>
      </c>
      <c r="F100" s="41">
        <f>'6º Medição'!M101</f>
        <v>0.8</v>
      </c>
      <c r="G100" s="41">
        <f t="shared" si="9"/>
        <v>0.8</v>
      </c>
      <c r="H100" s="41"/>
      <c r="I100" s="42">
        <f>'7º MEDIÇÃO'!J101</f>
        <v>510.63</v>
      </c>
      <c r="J100" s="42">
        <f t="shared" si="10"/>
        <v>408.5</v>
      </c>
      <c r="K100" s="42">
        <f t="shared" si="11"/>
        <v>36.61</v>
      </c>
      <c r="L100" s="42">
        <f t="shared" si="12"/>
        <v>29.29</v>
      </c>
      <c r="M100" s="42">
        <f t="shared" si="13"/>
        <v>437.79</v>
      </c>
      <c r="N100" s="79">
        <f t="shared" si="14"/>
        <v>0.8</v>
      </c>
      <c r="O100" s="84">
        <f t="shared" si="15"/>
        <v>36.61</v>
      </c>
      <c r="P100" s="84">
        <f t="shared" si="16"/>
        <v>29.288</v>
      </c>
      <c r="Q100" s="84">
        <f>'7º MEDIÇÃO'!J101</f>
        <v>510.63</v>
      </c>
      <c r="R100" s="84">
        <f t="shared" si="17"/>
        <v>408.504</v>
      </c>
    </row>
    <row r="101" spans="1:18" s="2" customFormat="1" ht="24">
      <c r="A101" s="33" t="s">
        <v>5</v>
      </c>
      <c r="B101" s="33" t="s">
        <v>99</v>
      </c>
      <c r="C101" s="33" t="s">
        <v>379</v>
      </c>
      <c r="D101" s="40" t="s">
        <v>100</v>
      </c>
      <c r="E101" s="33" t="s">
        <v>29</v>
      </c>
      <c r="F101" s="41">
        <f>'6º Medição'!M102</f>
        <v>15.57</v>
      </c>
      <c r="G101" s="41">
        <f t="shared" si="9"/>
        <v>15.57</v>
      </c>
      <c r="H101" s="41"/>
      <c r="I101" s="42">
        <f>'7º MEDIÇÃO'!J102</f>
        <v>536.11</v>
      </c>
      <c r="J101" s="42">
        <f t="shared" si="10"/>
        <v>8347.23</v>
      </c>
      <c r="K101" s="42">
        <f t="shared" si="11"/>
        <v>38.44</v>
      </c>
      <c r="L101" s="42">
        <f t="shared" si="12"/>
        <v>598.51</v>
      </c>
      <c r="M101" s="42">
        <f t="shared" si="13"/>
        <v>8945.74</v>
      </c>
      <c r="N101" s="79">
        <f t="shared" si="14"/>
        <v>15.57</v>
      </c>
      <c r="O101" s="84">
        <f t="shared" si="15"/>
        <v>38.44</v>
      </c>
      <c r="P101" s="84">
        <f t="shared" si="16"/>
        <v>598.5108</v>
      </c>
      <c r="Q101" s="84">
        <f>'7º MEDIÇÃO'!J102</f>
        <v>536.11</v>
      </c>
      <c r="R101" s="84">
        <f t="shared" si="17"/>
        <v>8347.2327</v>
      </c>
    </row>
    <row r="102" spans="1:18" s="4" customFormat="1" ht="15">
      <c r="A102" s="33"/>
      <c r="B102" s="33"/>
      <c r="C102" s="33" t="s">
        <v>380</v>
      </c>
      <c r="D102" s="48" t="s">
        <v>102</v>
      </c>
      <c r="E102" s="33"/>
      <c r="F102" s="41">
        <f>'6º Medição'!M103</f>
        <v>0</v>
      </c>
      <c r="G102" s="41">
        <f t="shared" si="9"/>
        <v>0</v>
      </c>
      <c r="H102" s="41"/>
      <c r="I102" s="42">
        <f>'7º MEDIÇÃO'!J103</f>
        <v>0</v>
      </c>
      <c r="J102" s="42">
        <f t="shared" si="10"/>
        <v>0</v>
      </c>
      <c r="K102" s="42">
        <f t="shared" si="11"/>
        <v>0</v>
      </c>
      <c r="L102" s="42">
        <f t="shared" si="12"/>
        <v>0</v>
      </c>
      <c r="M102" s="42">
        <f t="shared" si="13"/>
        <v>0</v>
      </c>
      <c r="N102" s="79">
        <f t="shared" si="14"/>
        <v>0</v>
      </c>
      <c r="O102" s="84">
        <f t="shared" si="15"/>
        <v>0</v>
      </c>
      <c r="P102" s="84">
        <f t="shared" si="16"/>
        <v>0</v>
      </c>
      <c r="Q102" s="84">
        <f>'7º MEDIÇÃO'!J103</f>
        <v>0</v>
      </c>
      <c r="R102" s="84">
        <f t="shared" si="17"/>
        <v>0</v>
      </c>
    </row>
    <row r="103" spans="1:18" s="3" customFormat="1" ht="24">
      <c r="A103" s="33" t="s">
        <v>31</v>
      </c>
      <c r="B103" s="33">
        <v>263</v>
      </c>
      <c r="C103" s="33" t="s">
        <v>381</v>
      </c>
      <c r="D103" s="40" t="s">
        <v>103</v>
      </c>
      <c r="E103" s="33" t="s">
        <v>29</v>
      </c>
      <c r="F103" s="41">
        <f>'6º Medição'!M104</f>
        <v>17.43</v>
      </c>
      <c r="G103" s="41">
        <f t="shared" si="9"/>
        <v>17.43</v>
      </c>
      <c r="H103" s="41"/>
      <c r="I103" s="42">
        <f>'7º MEDIÇÃO'!J104</f>
        <v>281.31</v>
      </c>
      <c r="J103" s="42">
        <f t="shared" si="10"/>
        <v>4903.23</v>
      </c>
      <c r="K103" s="42">
        <f t="shared" si="11"/>
        <v>20.17</v>
      </c>
      <c r="L103" s="42">
        <f t="shared" si="12"/>
        <v>351.56</v>
      </c>
      <c r="M103" s="42">
        <f t="shared" si="13"/>
        <v>5254.8</v>
      </c>
      <c r="N103" s="79">
        <f t="shared" si="14"/>
        <v>17.43</v>
      </c>
      <c r="O103" s="84">
        <f t="shared" si="15"/>
        <v>20.17</v>
      </c>
      <c r="P103" s="84">
        <f t="shared" si="16"/>
        <v>351.5631</v>
      </c>
      <c r="Q103" s="84">
        <f>'7º MEDIÇÃO'!J104</f>
        <v>281.31</v>
      </c>
      <c r="R103" s="84">
        <f t="shared" si="17"/>
        <v>4903.2333</v>
      </c>
    </row>
    <row r="104" spans="1:18" s="2" customFormat="1" ht="24">
      <c r="A104" s="33" t="s">
        <v>5</v>
      </c>
      <c r="B104" s="33">
        <v>72116</v>
      </c>
      <c r="C104" s="33" t="s">
        <v>382</v>
      </c>
      <c r="D104" s="40" t="s">
        <v>105</v>
      </c>
      <c r="E104" s="33" t="s">
        <v>29</v>
      </c>
      <c r="F104" s="41">
        <f>'6º Medição'!M105</f>
        <v>41.2</v>
      </c>
      <c r="G104" s="41">
        <f t="shared" si="9"/>
        <v>41.2</v>
      </c>
      <c r="H104" s="41"/>
      <c r="I104" s="42">
        <f>'7º MEDIÇÃO'!J105</f>
        <v>51.22</v>
      </c>
      <c r="J104" s="42">
        <f t="shared" si="10"/>
        <v>2110.26</v>
      </c>
      <c r="K104" s="42">
        <f t="shared" si="11"/>
        <v>3.67</v>
      </c>
      <c r="L104" s="42">
        <f t="shared" si="12"/>
        <v>151.2</v>
      </c>
      <c r="M104" s="42">
        <f t="shared" si="13"/>
        <v>2261.47</v>
      </c>
      <c r="N104" s="79">
        <f t="shared" si="14"/>
        <v>41.2</v>
      </c>
      <c r="O104" s="84">
        <f t="shared" si="15"/>
        <v>3.67</v>
      </c>
      <c r="P104" s="84">
        <f t="shared" si="16"/>
        <v>151.204</v>
      </c>
      <c r="Q104" s="84">
        <f>'7º MEDIÇÃO'!J105</f>
        <v>51.22</v>
      </c>
      <c r="R104" s="84">
        <f t="shared" si="17"/>
        <v>2110.264</v>
      </c>
    </row>
    <row r="105" spans="1:18" s="4" customFormat="1" ht="27" customHeight="1">
      <c r="A105" s="33" t="s">
        <v>460</v>
      </c>
      <c r="B105" s="33" t="s">
        <v>472</v>
      </c>
      <c r="C105" s="33" t="s">
        <v>383</v>
      </c>
      <c r="D105" s="40" t="s">
        <v>106</v>
      </c>
      <c r="E105" s="33" t="s">
        <v>29</v>
      </c>
      <c r="F105" s="41">
        <f>'6º Medição'!M106</f>
        <v>3.64</v>
      </c>
      <c r="G105" s="41">
        <f t="shared" si="9"/>
        <v>3.64</v>
      </c>
      <c r="H105" s="41"/>
      <c r="I105" s="42">
        <f>'7º MEDIÇÃO'!J106</f>
        <v>159.51</v>
      </c>
      <c r="J105" s="42">
        <f t="shared" si="10"/>
        <v>580.62</v>
      </c>
      <c r="K105" s="42">
        <f t="shared" si="11"/>
        <v>11.44</v>
      </c>
      <c r="L105" s="42">
        <f t="shared" si="12"/>
        <v>41.64</v>
      </c>
      <c r="M105" s="42">
        <f t="shared" si="13"/>
        <v>622.26</v>
      </c>
      <c r="N105" s="79">
        <f t="shared" si="14"/>
        <v>3.64</v>
      </c>
      <c r="O105" s="84">
        <f t="shared" si="15"/>
        <v>11.44</v>
      </c>
      <c r="P105" s="84">
        <f t="shared" si="16"/>
        <v>41.6416</v>
      </c>
      <c r="Q105" s="84">
        <f>'7º MEDIÇÃO'!J106</f>
        <v>159.51</v>
      </c>
      <c r="R105" s="84">
        <f t="shared" si="17"/>
        <v>580.6164</v>
      </c>
    </row>
    <row r="106" spans="1:18" s="4" customFormat="1" ht="15">
      <c r="A106" s="33"/>
      <c r="B106" s="33"/>
      <c r="C106" s="33"/>
      <c r="D106" s="40"/>
      <c r="E106" s="33"/>
      <c r="F106" s="41">
        <f>'6º Medição'!M107</f>
        <v>0</v>
      </c>
      <c r="G106" s="41">
        <f t="shared" si="9"/>
        <v>0</v>
      </c>
      <c r="H106" s="41"/>
      <c r="I106" s="42"/>
      <c r="J106" s="42"/>
      <c r="K106" s="42"/>
      <c r="L106" s="42"/>
      <c r="M106" s="42"/>
      <c r="N106" s="79">
        <f t="shared" si="14"/>
        <v>0</v>
      </c>
      <c r="O106" s="84">
        <f t="shared" si="15"/>
        <v>0</v>
      </c>
      <c r="P106" s="84">
        <f t="shared" si="16"/>
        <v>0</v>
      </c>
      <c r="Q106" s="84">
        <f>'7º MEDIÇÃO'!J107</f>
        <v>0</v>
      </c>
      <c r="R106" s="84">
        <f t="shared" si="17"/>
        <v>0</v>
      </c>
    </row>
    <row r="107" spans="1:18" s="2" customFormat="1" ht="15">
      <c r="A107" s="37"/>
      <c r="B107" s="37"/>
      <c r="C107" s="43">
        <v>9</v>
      </c>
      <c r="D107" s="44" t="s">
        <v>108</v>
      </c>
      <c r="E107" s="37"/>
      <c r="F107" s="41">
        <f>'6º Medição'!M108</f>
        <v>0</v>
      </c>
      <c r="G107" s="41">
        <f t="shared" si="9"/>
        <v>0</v>
      </c>
      <c r="H107" s="41"/>
      <c r="I107" s="42"/>
      <c r="J107" s="42"/>
      <c r="K107" s="42"/>
      <c r="L107" s="42"/>
      <c r="M107" s="42"/>
      <c r="N107" s="79">
        <f t="shared" si="14"/>
        <v>0</v>
      </c>
      <c r="O107" s="84">
        <f t="shared" si="15"/>
        <v>0</v>
      </c>
      <c r="P107" s="84">
        <f t="shared" si="16"/>
        <v>0</v>
      </c>
      <c r="Q107" s="84">
        <f>'7º MEDIÇÃO'!J108</f>
        <v>0</v>
      </c>
      <c r="R107" s="84">
        <f t="shared" si="17"/>
        <v>0</v>
      </c>
    </row>
    <row r="108" spans="1:19" s="2" customFormat="1" ht="15" customHeight="1">
      <c r="A108" s="357" t="s">
        <v>109</v>
      </c>
      <c r="B108" s="358"/>
      <c r="C108" s="358"/>
      <c r="D108" s="358"/>
      <c r="E108" s="359"/>
      <c r="F108" s="41">
        <f>'6º Medição'!M109</f>
        <v>0</v>
      </c>
      <c r="G108" s="41">
        <f t="shared" si="9"/>
        <v>0</v>
      </c>
      <c r="H108" s="41"/>
      <c r="I108" s="42"/>
      <c r="J108" s="42"/>
      <c r="K108" s="42"/>
      <c r="L108" s="42"/>
      <c r="M108" s="42"/>
      <c r="N108" s="79">
        <f t="shared" si="14"/>
        <v>0</v>
      </c>
      <c r="O108" s="84">
        <f t="shared" si="15"/>
        <v>0</v>
      </c>
      <c r="P108" s="84">
        <f t="shared" si="16"/>
        <v>0</v>
      </c>
      <c r="Q108" s="84">
        <f>'7º MEDIÇÃO'!J109</f>
        <v>0</v>
      </c>
      <c r="R108" s="84">
        <f t="shared" si="17"/>
        <v>0</v>
      </c>
      <c r="S108" s="101">
        <f>SUM(J109:J156)</f>
        <v>47494.18000000001</v>
      </c>
    </row>
    <row r="109" spans="1:18" s="4" customFormat="1" ht="24">
      <c r="A109" s="33" t="s">
        <v>460</v>
      </c>
      <c r="B109" s="33" t="s">
        <v>473</v>
      </c>
      <c r="C109" s="33" t="s">
        <v>384</v>
      </c>
      <c r="D109" s="40" t="s">
        <v>110</v>
      </c>
      <c r="E109" s="33" t="s">
        <v>111</v>
      </c>
      <c r="F109" s="41">
        <f>'6º Medição'!M110</f>
        <v>1</v>
      </c>
      <c r="G109" s="41">
        <f t="shared" si="9"/>
        <v>1</v>
      </c>
      <c r="H109" s="41"/>
      <c r="I109" s="42">
        <f>'7º MEDIÇÃO'!J110</f>
        <v>3159.43</v>
      </c>
      <c r="J109" s="42">
        <f t="shared" si="10"/>
        <v>3159.43</v>
      </c>
      <c r="K109" s="42">
        <f t="shared" si="11"/>
        <v>226.53</v>
      </c>
      <c r="L109" s="42">
        <f t="shared" si="12"/>
        <v>226.53</v>
      </c>
      <c r="M109" s="42">
        <f t="shared" si="13"/>
        <v>3385.96</v>
      </c>
      <c r="N109" s="79">
        <f t="shared" si="14"/>
        <v>1</v>
      </c>
      <c r="O109" s="84">
        <f t="shared" si="15"/>
        <v>226.53</v>
      </c>
      <c r="P109" s="84">
        <f t="shared" si="16"/>
        <v>226.53</v>
      </c>
      <c r="Q109" s="84">
        <f>'7º MEDIÇÃO'!J110</f>
        <v>3159.43</v>
      </c>
      <c r="R109" s="84">
        <f t="shared" si="17"/>
        <v>3159.43</v>
      </c>
    </row>
    <row r="110" spans="1:18" s="3" customFormat="1" ht="15" customHeight="1">
      <c r="A110" s="357" t="s">
        <v>112</v>
      </c>
      <c r="B110" s="358"/>
      <c r="C110" s="358"/>
      <c r="D110" s="358"/>
      <c r="E110" s="359"/>
      <c r="F110" s="41">
        <f>'6º Medição'!M111</f>
        <v>0</v>
      </c>
      <c r="G110" s="41">
        <f t="shared" si="9"/>
        <v>0</v>
      </c>
      <c r="H110" s="41"/>
      <c r="I110" s="42"/>
      <c r="J110" s="42"/>
      <c r="K110" s="42"/>
      <c r="L110" s="42"/>
      <c r="M110" s="42"/>
      <c r="N110" s="79">
        <f t="shared" si="14"/>
        <v>0</v>
      </c>
      <c r="O110" s="84">
        <f t="shared" si="15"/>
        <v>0</v>
      </c>
      <c r="P110" s="84">
        <f t="shared" si="16"/>
        <v>0</v>
      </c>
      <c r="Q110" s="84">
        <f>'7º MEDIÇÃO'!J111</f>
        <v>0</v>
      </c>
      <c r="R110" s="84">
        <f t="shared" si="17"/>
        <v>0</v>
      </c>
    </row>
    <row r="111" spans="1:18" s="4" customFormat="1" ht="180">
      <c r="A111" s="33" t="s">
        <v>5</v>
      </c>
      <c r="B111" s="33">
        <v>26322</v>
      </c>
      <c r="C111" s="33" t="s">
        <v>275</v>
      </c>
      <c r="D111" s="40" t="s">
        <v>276</v>
      </c>
      <c r="E111" s="33" t="s">
        <v>11</v>
      </c>
      <c r="F111" s="41">
        <f>'6º Medição'!M112</f>
        <v>48</v>
      </c>
      <c r="G111" s="41">
        <f t="shared" si="9"/>
        <v>48</v>
      </c>
      <c r="H111" s="41"/>
      <c r="I111" s="42">
        <f>'7º MEDIÇÃO'!J112</f>
        <v>163.23</v>
      </c>
      <c r="J111" s="42">
        <f t="shared" si="10"/>
        <v>7835.04</v>
      </c>
      <c r="K111" s="42">
        <f t="shared" si="11"/>
        <v>11.7</v>
      </c>
      <c r="L111" s="42">
        <f t="shared" si="12"/>
        <v>561.6</v>
      </c>
      <c r="M111" s="42">
        <f t="shared" si="13"/>
        <v>8396.64</v>
      </c>
      <c r="N111" s="79">
        <f t="shared" si="14"/>
        <v>48</v>
      </c>
      <c r="O111" s="84">
        <f t="shared" si="15"/>
        <v>11.7</v>
      </c>
      <c r="P111" s="84">
        <f t="shared" si="16"/>
        <v>561.5999999999999</v>
      </c>
      <c r="Q111" s="84">
        <f>'7º MEDIÇÃO'!J112</f>
        <v>163.23</v>
      </c>
      <c r="R111" s="84">
        <f t="shared" si="17"/>
        <v>7835.039999999999</v>
      </c>
    </row>
    <row r="112" spans="1:18" s="4" customFormat="1" ht="108">
      <c r="A112" s="33" t="s">
        <v>5</v>
      </c>
      <c r="B112" s="33">
        <v>75968</v>
      </c>
      <c r="C112" s="33" t="s">
        <v>278</v>
      </c>
      <c r="D112" s="40" t="s">
        <v>279</v>
      </c>
      <c r="E112" s="33" t="s">
        <v>11</v>
      </c>
      <c r="F112" s="41">
        <f>'6º Medição'!M113</f>
        <v>11</v>
      </c>
      <c r="G112" s="41">
        <f t="shared" si="9"/>
        <v>11</v>
      </c>
      <c r="H112" s="41"/>
      <c r="I112" s="42">
        <f>'7º MEDIÇÃO'!J113</f>
        <v>137.75</v>
      </c>
      <c r="J112" s="42">
        <f t="shared" si="10"/>
        <v>1515.25</v>
      </c>
      <c r="K112" s="42">
        <f t="shared" si="11"/>
        <v>9.88</v>
      </c>
      <c r="L112" s="42">
        <f t="shared" si="12"/>
        <v>108.68</v>
      </c>
      <c r="M112" s="42">
        <f t="shared" si="13"/>
        <v>1623.93</v>
      </c>
      <c r="N112" s="79">
        <f t="shared" si="14"/>
        <v>11</v>
      </c>
      <c r="O112" s="84">
        <f t="shared" si="15"/>
        <v>9.88</v>
      </c>
      <c r="P112" s="84">
        <f t="shared" si="16"/>
        <v>108.68</v>
      </c>
      <c r="Q112" s="84">
        <f>'7º MEDIÇÃO'!J113</f>
        <v>137.75</v>
      </c>
      <c r="R112" s="84">
        <f t="shared" si="17"/>
        <v>1515.25</v>
      </c>
    </row>
    <row r="113" spans="1:18" s="4" customFormat="1" ht="24">
      <c r="A113" s="33" t="s">
        <v>31</v>
      </c>
      <c r="B113" s="33">
        <v>24</v>
      </c>
      <c r="C113" s="33" t="s">
        <v>385</v>
      </c>
      <c r="D113" s="40" t="s">
        <v>113</v>
      </c>
      <c r="E113" s="33" t="s">
        <v>11</v>
      </c>
      <c r="F113" s="41">
        <f>'6º Medição'!M114</f>
        <v>23</v>
      </c>
      <c r="G113" s="41">
        <f t="shared" si="9"/>
        <v>23</v>
      </c>
      <c r="H113" s="41"/>
      <c r="I113" s="42">
        <f>'7º MEDIÇÃO'!J114</f>
        <v>69.91</v>
      </c>
      <c r="J113" s="42">
        <f t="shared" si="10"/>
        <v>1607.93</v>
      </c>
      <c r="K113" s="42">
        <f t="shared" si="11"/>
        <v>5.01</v>
      </c>
      <c r="L113" s="42">
        <f t="shared" si="12"/>
        <v>115.23</v>
      </c>
      <c r="M113" s="42">
        <f t="shared" si="13"/>
        <v>1723.16</v>
      </c>
      <c r="N113" s="79">
        <f t="shared" si="14"/>
        <v>23</v>
      </c>
      <c r="O113" s="84">
        <f t="shared" si="15"/>
        <v>5.01</v>
      </c>
      <c r="P113" s="84">
        <f t="shared" si="16"/>
        <v>115.22999999999999</v>
      </c>
      <c r="Q113" s="84">
        <f>'7º MEDIÇÃO'!J114</f>
        <v>69.91</v>
      </c>
      <c r="R113" s="84">
        <f t="shared" si="17"/>
        <v>1607.9299999999998</v>
      </c>
    </row>
    <row r="114" spans="1:18" s="4" customFormat="1" ht="24">
      <c r="A114" s="33" t="s">
        <v>31</v>
      </c>
      <c r="B114" s="33">
        <v>25</v>
      </c>
      <c r="C114" s="33" t="s">
        <v>386</v>
      </c>
      <c r="D114" s="40" t="s">
        <v>115</v>
      </c>
      <c r="E114" s="33" t="s">
        <v>11</v>
      </c>
      <c r="F114" s="41">
        <f>'6º Medição'!M115</f>
        <v>3</v>
      </c>
      <c r="G114" s="41">
        <f t="shared" si="9"/>
        <v>3</v>
      </c>
      <c r="H114" s="41"/>
      <c r="I114" s="42">
        <f>'7º MEDIÇÃO'!J115</f>
        <v>81.75</v>
      </c>
      <c r="J114" s="42">
        <f t="shared" si="10"/>
        <v>245.25</v>
      </c>
      <c r="K114" s="42">
        <f t="shared" si="11"/>
        <v>5.86</v>
      </c>
      <c r="L114" s="42">
        <f t="shared" si="12"/>
        <v>17.58</v>
      </c>
      <c r="M114" s="42">
        <f t="shared" si="13"/>
        <v>262.83</v>
      </c>
      <c r="N114" s="79">
        <f t="shared" si="14"/>
        <v>3</v>
      </c>
      <c r="O114" s="84">
        <f t="shared" si="15"/>
        <v>5.86</v>
      </c>
      <c r="P114" s="84">
        <f t="shared" si="16"/>
        <v>17.580000000000002</v>
      </c>
      <c r="Q114" s="84">
        <f>'7º MEDIÇÃO'!J115</f>
        <v>81.75</v>
      </c>
      <c r="R114" s="84">
        <f t="shared" si="17"/>
        <v>245.25</v>
      </c>
    </row>
    <row r="115" spans="1:18" s="4" customFormat="1" ht="24">
      <c r="A115" s="33" t="s">
        <v>460</v>
      </c>
      <c r="B115" s="33" t="s">
        <v>474</v>
      </c>
      <c r="C115" s="33" t="s">
        <v>387</v>
      </c>
      <c r="D115" s="40" t="s">
        <v>117</v>
      </c>
      <c r="E115" s="33" t="s">
        <v>11</v>
      </c>
      <c r="F115" s="41">
        <f>'6º Medição'!M116</f>
        <v>2</v>
      </c>
      <c r="G115" s="41">
        <f t="shared" si="9"/>
        <v>2</v>
      </c>
      <c r="H115" s="41"/>
      <c r="I115" s="42">
        <f>'7º MEDIÇÃO'!J116</f>
        <v>407.03</v>
      </c>
      <c r="J115" s="42">
        <f t="shared" si="10"/>
        <v>814.06</v>
      </c>
      <c r="K115" s="42">
        <f t="shared" si="11"/>
        <v>29.18</v>
      </c>
      <c r="L115" s="42">
        <f t="shared" si="12"/>
        <v>58.36</v>
      </c>
      <c r="M115" s="42">
        <f t="shared" si="13"/>
        <v>872.42</v>
      </c>
      <c r="N115" s="79">
        <f t="shared" si="14"/>
        <v>2</v>
      </c>
      <c r="O115" s="84">
        <f t="shared" si="15"/>
        <v>29.18</v>
      </c>
      <c r="P115" s="84">
        <f t="shared" si="16"/>
        <v>58.36</v>
      </c>
      <c r="Q115" s="84">
        <f>'7º MEDIÇÃO'!J116</f>
        <v>407.03</v>
      </c>
      <c r="R115" s="84">
        <f t="shared" si="17"/>
        <v>814.06</v>
      </c>
    </row>
    <row r="116" spans="1:18" s="4" customFormat="1" ht="24">
      <c r="A116" s="33" t="s">
        <v>460</v>
      </c>
      <c r="B116" s="33" t="s">
        <v>475</v>
      </c>
      <c r="C116" s="33" t="s">
        <v>388</v>
      </c>
      <c r="D116" s="40" t="s">
        <v>119</v>
      </c>
      <c r="E116" s="33" t="s">
        <v>11</v>
      </c>
      <c r="F116" s="41">
        <f>'6º Medição'!M117</f>
        <v>2</v>
      </c>
      <c r="G116" s="41">
        <f t="shared" si="9"/>
        <v>2</v>
      </c>
      <c r="H116" s="41"/>
      <c r="I116" s="42">
        <f>'7º MEDIÇÃO'!J117</f>
        <v>55.1</v>
      </c>
      <c r="J116" s="42">
        <f t="shared" si="10"/>
        <v>110.2</v>
      </c>
      <c r="K116" s="42">
        <f t="shared" si="11"/>
        <v>3.95</v>
      </c>
      <c r="L116" s="42">
        <f t="shared" si="12"/>
        <v>7.9</v>
      </c>
      <c r="M116" s="42">
        <f t="shared" si="13"/>
        <v>118.1</v>
      </c>
      <c r="N116" s="79">
        <f t="shared" si="14"/>
        <v>2</v>
      </c>
      <c r="O116" s="84">
        <f t="shared" si="15"/>
        <v>3.95</v>
      </c>
      <c r="P116" s="84">
        <f t="shared" si="16"/>
        <v>7.9</v>
      </c>
      <c r="Q116" s="84">
        <f>'7º MEDIÇÃO'!J117</f>
        <v>55.1</v>
      </c>
      <c r="R116" s="84">
        <f t="shared" si="17"/>
        <v>110.2</v>
      </c>
    </row>
    <row r="117" spans="1:18" s="4" customFormat="1" ht="24">
      <c r="A117" s="33" t="s">
        <v>460</v>
      </c>
      <c r="B117" s="33" t="s">
        <v>476</v>
      </c>
      <c r="C117" s="33" t="s">
        <v>389</v>
      </c>
      <c r="D117" s="40" t="s">
        <v>120</v>
      </c>
      <c r="E117" s="33" t="s">
        <v>121</v>
      </c>
      <c r="F117" s="41">
        <f>'6º Medição'!M118</f>
        <v>87</v>
      </c>
      <c r="G117" s="41">
        <f t="shared" si="9"/>
        <v>87</v>
      </c>
      <c r="H117" s="41"/>
      <c r="I117" s="42">
        <f>'7º MEDIÇÃO'!J118</f>
        <v>70.94</v>
      </c>
      <c r="J117" s="42">
        <f t="shared" si="10"/>
        <v>6171.78</v>
      </c>
      <c r="K117" s="42">
        <f t="shared" si="11"/>
        <v>5.09</v>
      </c>
      <c r="L117" s="42">
        <f t="shared" si="12"/>
        <v>442.83</v>
      </c>
      <c r="M117" s="42">
        <f t="shared" si="13"/>
        <v>6614.61</v>
      </c>
      <c r="N117" s="79">
        <f t="shared" si="14"/>
        <v>87</v>
      </c>
      <c r="O117" s="84">
        <f t="shared" si="15"/>
        <v>5.09</v>
      </c>
      <c r="P117" s="84">
        <f t="shared" si="16"/>
        <v>442.83</v>
      </c>
      <c r="Q117" s="84">
        <f>'7º MEDIÇÃO'!J118</f>
        <v>70.94</v>
      </c>
      <c r="R117" s="84">
        <f t="shared" si="17"/>
        <v>6171.78</v>
      </c>
    </row>
    <row r="118" spans="1:18" s="4" customFormat="1" ht="48">
      <c r="A118" s="33" t="s">
        <v>31</v>
      </c>
      <c r="B118" s="33" t="s">
        <v>280</v>
      </c>
      <c r="C118" s="33" t="s">
        <v>281</v>
      </c>
      <c r="D118" s="40" t="s">
        <v>282</v>
      </c>
      <c r="E118" s="33" t="s">
        <v>11</v>
      </c>
      <c r="F118" s="41">
        <f>'6º Medição'!M119</f>
        <v>3</v>
      </c>
      <c r="G118" s="41">
        <f t="shared" si="9"/>
        <v>3</v>
      </c>
      <c r="H118" s="41"/>
      <c r="I118" s="42">
        <f>'7º MEDIÇÃO'!J119</f>
        <v>9.58</v>
      </c>
      <c r="J118" s="42">
        <f t="shared" si="10"/>
        <v>28.74</v>
      </c>
      <c r="K118" s="42">
        <f t="shared" si="11"/>
        <v>0.69</v>
      </c>
      <c r="L118" s="42">
        <f t="shared" si="12"/>
        <v>2.07</v>
      </c>
      <c r="M118" s="42">
        <f t="shared" si="13"/>
        <v>30.81</v>
      </c>
      <c r="N118" s="79">
        <f t="shared" si="14"/>
        <v>3</v>
      </c>
      <c r="O118" s="84">
        <f t="shared" si="15"/>
        <v>0.69</v>
      </c>
      <c r="P118" s="84">
        <f t="shared" si="16"/>
        <v>2.07</v>
      </c>
      <c r="Q118" s="84">
        <f>'7º MEDIÇÃO'!J119</f>
        <v>9.58</v>
      </c>
      <c r="R118" s="84">
        <f t="shared" si="17"/>
        <v>28.740000000000002</v>
      </c>
    </row>
    <row r="119" spans="1:18" s="4" customFormat="1" ht="24">
      <c r="A119" s="33" t="s">
        <v>31</v>
      </c>
      <c r="B119" s="33">
        <v>52</v>
      </c>
      <c r="C119" s="33" t="s">
        <v>390</v>
      </c>
      <c r="D119" s="40" t="s">
        <v>123</v>
      </c>
      <c r="E119" s="33" t="s">
        <v>11</v>
      </c>
      <c r="F119" s="41">
        <f>'6º Medição'!M120</f>
        <v>64</v>
      </c>
      <c r="G119" s="41">
        <f t="shared" si="9"/>
        <v>64</v>
      </c>
      <c r="H119" s="41"/>
      <c r="I119" s="42">
        <f>'7º MEDIÇÃO'!J120</f>
        <v>22.53</v>
      </c>
      <c r="J119" s="42">
        <f t="shared" si="10"/>
        <v>1441.92</v>
      </c>
      <c r="K119" s="42">
        <f t="shared" si="11"/>
        <v>1.62</v>
      </c>
      <c r="L119" s="42">
        <f t="shared" si="12"/>
        <v>103.68</v>
      </c>
      <c r="M119" s="42">
        <f t="shared" si="13"/>
        <v>1545.6</v>
      </c>
      <c r="N119" s="79">
        <f t="shared" si="14"/>
        <v>64</v>
      </c>
      <c r="O119" s="84">
        <f t="shared" si="15"/>
        <v>1.62</v>
      </c>
      <c r="P119" s="84">
        <f t="shared" si="16"/>
        <v>103.68</v>
      </c>
      <c r="Q119" s="84">
        <f>'7º MEDIÇÃO'!J120</f>
        <v>22.53</v>
      </c>
      <c r="R119" s="84">
        <f t="shared" si="17"/>
        <v>1441.92</v>
      </c>
    </row>
    <row r="120" spans="1:18" s="4" customFormat="1" ht="24">
      <c r="A120" s="33" t="s">
        <v>31</v>
      </c>
      <c r="B120" s="33">
        <v>51</v>
      </c>
      <c r="C120" s="33" t="s">
        <v>391</v>
      </c>
      <c r="D120" s="40" t="s">
        <v>125</v>
      </c>
      <c r="E120" s="33" t="s">
        <v>11</v>
      </c>
      <c r="F120" s="41">
        <f>'6º Medição'!M121</f>
        <v>4</v>
      </c>
      <c r="G120" s="41">
        <f t="shared" si="9"/>
        <v>4</v>
      </c>
      <c r="H120" s="41"/>
      <c r="I120" s="42">
        <f>'7º MEDIÇÃO'!J121</f>
        <v>30.17</v>
      </c>
      <c r="J120" s="42">
        <f t="shared" si="10"/>
        <v>120.68</v>
      </c>
      <c r="K120" s="42">
        <f t="shared" si="11"/>
        <v>2.16</v>
      </c>
      <c r="L120" s="42">
        <f t="shared" si="12"/>
        <v>8.64</v>
      </c>
      <c r="M120" s="42">
        <f t="shared" si="13"/>
        <v>129.32</v>
      </c>
      <c r="N120" s="79">
        <f t="shared" si="14"/>
        <v>4</v>
      </c>
      <c r="O120" s="84">
        <f t="shared" si="15"/>
        <v>2.16</v>
      </c>
      <c r="P120" s="84">
        <f t="shared" si="16"/>
        <v>8.64</v>
      </c>
      <c r="Q120" s="84">
        <f>'7º MEDIÇÃO'!J121</f>
        <v>30.17</v>
      </c>
      <c r="R120" s="84">
        <f t="shared" si="17"/>
        <v>120.68</v>
      </c>
    </row>
    <row r="121" spans="1:18" s="4" customFormat="1" ht="24">
      <c r="A121" s="33" t="s">
        <v>31</v>
      </c>
      <c r="B121" s="33">
        <v>30</v>
      </c>
      <c r="C121" s="33" t="s">
        <v>392</v>
      </c>
      <c r="D121" s="40" t="s">
        <v>127</v>
      </c>
      <c r="E121" s="33" t="s">
        <v>11</v>
      </c>
      <c r="F121" s="41">
        <f>'6º Medição'!M122</f>
        <v>11</v>
      </c>
      <c r="G121" s="41">
        <f t="shared" si="9"/>
        <v>11</v>
      </c>
      <c r="H121" s="41"/>
      <c r="I121" s="42">
        <f>'7º MEDIÇÃO'!J122</f>
        <v>0</v>
      </c>
      <c r="J121" s="42">
        <f t="shared" si="10"/>
        <v>0</v>
      </c>
      <c r="K121" s="42">
        <f t="shared" si="11"/>
        <v>0</v>
      </c>
      <c r="L121" s="42">
        <f t="shared" si="12"/>
        <v>0</v>
      </c>
      <c r="M121" s="42">
        <f t="shared" si="13"/>
        <v>0</v>
      </c>
      <c r="N121" s="79">
        <f t="shared" si="14"/>
        <v>11</v>
      </c>
      <c r="O121" s="84">
        <f t="shared" si="15"/>
        <v>0</v>
      </c>
      <c r="P121" s="84">
        <f t="shared" si="16"/>
        <v>0</v>
      </c>
      <c r="Q121" s="84">
        <f>'7º MEDIÇÃO'!J122</f>
        <v>0</v>
      </c>
      <c r="R121" s="84">
        <f t="shared" si="17"/>
        <v>0</v>
      </c>
    </row>
    <row r="122" spans="1:18" s="4" customFormat="1" ht="24">
      <c r="A122" s="33" t="s">
        <v>460</v>
      </c>
      <c r="B122" s="33" t="s">
        <v>477</v>
      </c>
      <c r="C122" s="33" t="s">
        <v>393</v>
      </c>
      <c r="D122" s="40" t="s">
        <v>129</v>
      </c>
      <c r="E122" s="33" t="s">
        <v>121</v>
      </c>
      <c r="F122" s="41">
        <f>'6º Medição'!M123</f>
        <v>82</v>
      </c>
      <c r="G122" s="41">
        <f t="shared" si="9"/>
        <v>82</v>
      </c>
      <c r="H122" s="41"/>
      <c r="I122" s="42">
        <f>'7º MEDIÇÃO'!J123</f>
        <v>83.68</v>
      </c>
      <c r="J122" s="42">
        <f t="shared" si="10"/>
        <v>6861.76</v>
      </c>
      <c r="K122" s="42">
        <f t="shared" si="11"/>
        <v>6</v>
      </c>
      <c r="L122" s="42">
        <f t="shared" si="12"/>
        <v>492</v>
      </c>
      <c r="M122" s="42">
        <f t="shared" si="13"/>
        <v>7353.76</v>
      </c>
      <c r="N122" s="79">
        <f t="shared" si="14"/>
        <v>82</v>
      </c>
      <c r="O122" s="84">
        <f t="shared" si="15"/>
        <v>6</v>
      </c>
      <c r="P122" s="84">
        <f t="shared" si="16"/>
        <v>492</v>
      </c>
      <c r="Q122" s="84">
        <f>'7º MEDIÇÃO'!J123</f>
        <v>83.68</v>
      </c>
      <c r="R122" s="84">
        <f t="shared" si="17"/>
        <v>6861.76</v>
      </c>
    </row>
    <row r="123" spans="1:18" s="4" customFormat="1" ht="24">
      <c r="A123" s="33" t="s">
        <v>5</v>
      </c>
      <c r="B123" s="33">
        <v>72331</v>
      </c>
      <c r="C123" s="33" t="s">
        <v>394</v>
      </c>
      <c r="D123" s="40" t="s">
        <v>130</v>
      </c>
      <c r="E123" s="33" t="s">
        <v>11</v>
      </c>
      <c r="F123" s="41">
        <f>'6º Medição'!M124</f>
        <v>19</v>
      </c>
      <c r="G123" s="41">
        <f t="shared" si="9"/>
        <v>19</v>
      </c>
      <c r="H123" s="41"/>
      <c r="I123" s="42">
        <f>'7º MEDIÇÃO'!J124</f>
        <v>22.53</v>
      </c>
      <c r="J123" s="42">
        <f t="shared" si="10"/>
        <v>428.07</v>
      </c>
      <c r="K123" s="42">
        <f t="shared" si="11"/>
        <v>1.62</v>
      </c>
      <c r="L123" s="42">
        <f t="shared" si="12"/>
        <v>30.78</v>
      </c>
      <c r="M123" s="42">
        <f t="shared" si="13"/>
        <v>458.85</v>
      </c>
      <c r="N123" s="79">
        <f t="shared" si="14"/>
        <v>19</v>
      </c>
      <c r="O123" s="84">
        <f t="shared" si="15"/>
        <v>1.62</v>
      </c>
      <c r="P123" s="84">
        <f t="shared" si="16"/>
        <v>30.78</v>
      </c>
      <c r="Q123" s="84">
        <f>'7º MEDIÇÃO'!J124</f>
        <v>22.53</v>
      </c>
      <c r="R123" s="84">
        <f t="shared" si="17"/>
        <v>428.07000000000005</v>
      </c>
    </row>
    <row r="124" spans="1:18" s="4" customFormat="1" ht="24">
      <c r="A124" s="33" t="s">
        <v>5</v>
      </c>
      <c r="B124" s="33">
        <v>72332</v>
      </c>
      <c r="C124" s="33" t="s">
        <v>395</v>
      </c>
      <c r="D124" s="40" t="s">
        <v>132</v>
      </c>
      <c r="E124" s="33" t="s">
        <v>11</v>
      </c>
      <c r="F124" s="41">
        <f>'6º Medição'!M125</f>
        <v>11</v>
      </c>
      <c r="G124" s="41">
        <f t="shared" si="9"/>
        <v>11</v>
      </c>
      <c r="H124" s="41"/>
      <c r="I124" s="42">
        <f>'7º MEDIÇÃO'!J125</f>
        <v>25.08</v>
      </c>
      <c r="J124" s="42">
        <f t="shared" si="10"/>
        <v>275.88</v>
      </c>
      <c r="K124" s="42">
        <f t="shared" si="11"/>
        <v>1.8</v>
      </c>
      <c r="L124" s="42">
        <f t="shared" si="12"/>
        <v>19.8</v>
      </c>
      <c r="M124" s="42">
        <f t="shared" si="13"/>
        <v>295.68</v>
      </c>
      <c r="N124" s="79">
        <f t="shared" si="14"/>
        <v>11</v>
      </c>
      <c r="O124" s="84">
        <f t="shared" si="15"/>
        <v>1.8</v>
      </c>
      <c r="P124" s="84">
        <f t="shared" si="16"/>
        <v>19.8</v>
      </c>
      <c r="Q124" s="84">
        <f>'7º MEDIÇÃO'!J125</f>
        <v>25.08</v>
      </c>
      <c r="R124" s="84">
        <f t="shared" si="17"/>
        <v>275.88</v>
      </c>
    </row>
    <row r="125" spans="1:18" s="4" customFormat="1" ht="24">
      <c r="A125" s="33" t="s">
        <v>460</v>
      </c>
      <c r="B125" s="33" t="s">
        <v>478</v>
      </c>
      <c r="C125" s="33" t="s">
        <v>396</v>
      </c>
      <c r="D125" s="40" t="s">
        <v>133</v>
      </c>
      <c r="E125" s="33" t="s">
        <v>11</v>
      </c>
      <c r="F125" s="41">
        <f>'6º Medição'!M126</f>
        <v>4</v>
      </c>
      <c r="G125" s="41">
        <f t="shared" si="9"/>
        <v>4</v>
      </c>
      <c r="H125" s="41"/>
      <c r="I125" s="42">
        <f>'7º MEDIÇÃO'!J126</f>
        <v>27.63</v>
      </c>
      <c r="J125" s="42">
        <f t="shared" si="10"/>
        <v>110.52</v>
      </c>
      <c r="K125" s="42">
        <f t="shared" si="11"/>
        <v>1.98</v>
      </c>
      <c r="L125" s="42">
        <f t="shared" si="12"/>
        <v>7.92</v>
      </c>
      <c r="M125" s="42">
        <f t="shared" si="13"/>
        <v>118.44</v>
      </c>
      <c r="N125" s="79">
        <f t="shared" si="14"/>
        <v>4</v>
      </c>
      <c r="O125" s="84">
        <f t="shared" si="15"/>
        <v>1.98</v>
      </c>
      <c r="P125" s="84">
        <f t="shared" si="16"/>
        <v>7.92</v>
      </c>
      <c r="Q125" s="84">
        <f>'7º MEDIÇÃO'!J126</f>
        <v>27.63</v>
      </c>
      <c r="R125" s="84">
        <f t="shared" si="17"/>
        <v>110.52</v>
      </c>
    </row>
    <row r="126" spans="1:18" s="4" customFormat="1" ht="24">
      <c r="A126" s="33" t="s">
        <v>31</v>
      </c>
      <c r="B126" s="33">
        <v>28</v>
      </c>
      <c r="C126" s="33" t="s">
        <v>397</v>
      </c>
      <c r="D126" s="40" t="s">
        <v>134</v>
      </c>
      <c r="E126" s="33" t="s">
        <v>11</v>
      </c>
      <c r="F126" s="41">
        <f>'6º Medição'!M127</f>
        <v>1</v>
      </c>
      <c r="G126" s="41">
        <f t="shared" si="9"/>
        <v>1</v>
      </c>
      <c r="H126" s="41"/>
      <c r="I126" s="42">
        <f>'7º MEDIÇÃO'!J127</f>
        <v>32.72</v>
      </c>
      <c r="J126" s="42">
        <f t="shared" si="10"/>
        <v>32.72</v>
      </c>
      <c r="K126" s="42">
        <f t="shared" si="11"/>
        <v>2.35</v>
      </c>
      <c r="L126" s="42">
        <f t="shared" si="12"/>
        <v>2.35</v>
      </c>
      <c r="M126" s="42">
        <f t="shared" si="13"/>
        <v>35.07</v>
      </c>
      <c r="N126" s="79">
        <f t="shared" si="14"/>
        <v>1</v>
      </c>
      <c r="O126" s="84">
        <f t="shared" si="15"/>
        <v>2.35</v>
      </c>
      <c r="P126" s="84">
        <f t="shared" si="16"/>
        <v>2.35</v>
      </c>
      <c r="Q126" s="84">
        <f>'7º MEDIÇÃO'!J127</f>
        <v>32.72</v>
      </c>
      <c r="R126" s="84">
        <f t="shared" si="17"/>
        <v>32.72</v>
      </c>
    </row>
    <row r="127" spans="1:18" s="4" customFormat="1" ht="24">
      <c r="A127" s="33" t="s">
        <v>5</v>
      </c>
      <c r="B127" s="33" t="s">
        <v>135</v>
      </c>
      <c r="C127" s="33" t="s">
        <v>398</v>
      </c>
      <c r="D127" s="40" t="s">
        <v>136</v>
      </c>
      <c r="E127" s="33" t="s">
        <v>11</v>
      </c>
      <c r="F127" s="41">
        <f>'6º Medição'!M128</f>
        <v>2</v>
      </c>
      <c r="G127" s="41">
        <f t="shared" si="9"/>
        <v>2</v>
      </c>
      <c r="H127" s="41"/>
      <c r="I127" s="42">
        <f>'7º MEDIÇÃO'!J128</f>
        <v>25.08</v>
      </c>
      <c r="J127" s="42">
        <f t="shared" si="10"/>
        <v>50.16</v>
      </c>
      <c r="K127" s="42">
        <f t="shared" si="11"/>
        <v>1.8</v>
      </c>
      <c r="L127" s="42">
        <f t="shared" si="12"/>
        <v>3.6</v>
      </c>
      <c r="M127" s="42">
        <f t="shared" si="13"/>
        <v>53.76</v>
      </c>
      <c r="N127" s="79">
        <f t="shared" si="14"/>
        <v>2</v>
      </c>
      <c r="O127" s="84">
        <f t="shared" si="15"/>
        <v>1.8</v>
      </c>
      <c r="P127" s="84">
        <f t="shared" si="16"/>
        <v>3.6</v>
      </c>
      <c r="Q127" s="84">
        <f>'7º MEDIÇÃO'!J128</f>
        <v>25.08</v>
      </c>
      <c r="R127" s="84">
        <f t="shared" si="17"/>
        <v>50.16</v>
      </c>
    </row>
    <row r="128" spans="1:18" s="4" customFormat="1" ht="24" customHeight="1">
      <c r="A128" s="33" t="s">
        <v>480</v>
      </c>
      <c r="B128" s="33" t="s">
        <v>479</v>
      </c>
      <c r="C128" s="33" t="s">
        <v>399</v>
      </c>
      <c r="D128" s="40" t="s">
        <v>137</v>
      </c>
      <c r="E128" s="33" t="s">
        <v>121</v>
      </c>
      <c r="F128" s="41">
        <f>'6º Medição'!M129</f>
        <v>37</v>
      </c>
      <c r="G128" s="41">
        <f t="shared" si="9"/>
        <v>37</v>
      </c>
      <c r="H128" s="41"/>
      <c r="I128" s="42">
        <f>'7º MEDIÇÃO'!J129</f>
        <v>138.4</v>
      </c>
      <c r="J128" s="42">
        <f t="shared" si="10"/>
        <v>5120.8</v>
      </c>
      <c r="K128" s="42">
        <f t="shared" si="11"/>
        <v>9.92</v>
      </c>
      <c r="L128" s="42">
        <f t="shared" si="12"/>
        <v>367.04</v>
      </c>
      <c r="M128" s="42">
        <f t="shared" si="13"/>
        <v>5487.84</v>
      </c>
      <c r="N128" s="79">
        <f t="shared" si="14"/>
        <v>37</v>
      </c>
      <c r="O128" s="84">
        <f t="shared" si="15"/>
        <v>9.92</v>
      </c>
      <c r="P128" s="84">
        <f t="shared" si="16"/>
        <v>367.04</v>
      </c>
      <c r="Q128" s="84">
        <f>'7º MEDIÇÃO'!J129</f>
        <v>138.4</v>
      </c>
      <c r="R128" s="84">
        <f t="shared" si="17"/>
        <v>5120.8</v>
      </c>
    </row>
    <row r="129" spans="1:18" s="4" customFormat="1" ht="15">
      <c r="A129" s="33"/>
      <c r="B129" s="33"/>
      <c r="C129" s="33"/>
      <c r="D129" s="40" t="s">
        <v>489</v>
      </c>
      <c r="E129" s="33"/>
      <c r="F129" s="41">
        <f>'6º Medição'!M130</f>
        <v>0</v>
      </c>
      <c r="G129" s="41">
        <f t="shared" si="9"/>
        <v>0</v>
      </c>
      <c r="H129" s="41"/>
      <c r="I129" s="42"/>
      <c r="J129" s="42"/>
      <c r="K129" s="42"/>
      <c r="L129" s="42"/>
      <c r="M129" s="42"/>
      <c r="N129" s="79">
        <f t="shared" si="14"/>
        <v>0</v>
      </c>
      <c r="O129" s="84">
        <f t="shared" si="15"/>
        <v>0</v>
      </c>
      <c r="P129" s="84">
        <f t="shared" si="16"/>
        <v>0</v>
      </c>
      <c r="Q129" s="84">
        <f>'7º MEDIÇÃO'!J130</f>
        <v>0</v>
      </c>
      <c r="R129" s="84">
        <f t="shared" si="17"/>
        <v>0</v>
      </c>
    </row>
    <row r="130" spans="1:18" s="4" customFormat="1" ht="15">
      <c r="A130" s="33"/>
      <c r="B130" s="33"/>
      <c r="C130" s="33"/>
      <c r="D130" s="48" t="s">
        <v>139</v>
      </c>
      <c r="E130" s="33"/>
      <c r="F130" s="41">
        <f>'6º Medição'!M131</f>
        <v>0</v>
      </c>
      <c r="G130" s="41">
        <f t="shared" si="9"/>
        <v>0</v>
      </c>
      <c r="H130" s="41"/>
      <c r="I130" s="42"/>
      <c r="J130" s="42"/>
      <c r="K130" s="42"/>
      <c r="L130" s="42"/>
      <c r="M130" s="42"/>
      <c r="N130" s="79">
        <f t="shared" si="14"/>
        <v>0</v>
      </c>
      <c r="O130" s="84">
        <f t="shared" si="15"/>
        <v>0</v>
      </c>
      <c r="P130" s="84">
        <f t="shared" si="16"/>
        <v>0</v>
      </c>
      <c r="Q130" s="84">
        <f>'7º MEDIÇÃO'!J131</f>
        <v>0</v>
      </c>
      <c r="R130" s="84">
        <f t="shared" si="17"/>
        <v>0</v>
      </c>
    </row>
    <row r="131" spans="1:18" s="4" customFormat="1" ht="108">
      <c r="A131" s="33" t="s">
        <v>5</v>
      </c>
      <c r="B131" s="33" t="s">
        <v>284</v>
      </c>
      <c r="C131" s="33" t="s">
        <v>285</v>
      </c>
      <c r="D131" s="40" t="s">
        <v>286</v>
      </c>
      <c r="E131" s="33" t="s">
        <v>11</v>
      </c>
      <c r="F131" s="41">
        <f>'6º Medição'!M132</f>
        <v>1</v>
      </c>
      <c r="G131" s="41">
        <f t="shared" si="9"/>
        <v>1</v>
      </c>
      <c r="H131" s="41"/>
      <c r="I131" s="42">
        <f>'7º MEDIÇÃO'!J132</f>
        <v>239.67</v>
      </c>
      <c r="J131" s="42">
        <f t="shared" si="10"/>
        <v>239.67</v>
      </c>
      <c r="K131" s="42">
        <f t="shared" si="11"/>
        <v>17.18</v>
      </c>
      <c r="L131" s="42">
        <f t="shared" si="12"/>
        <v>17.18</v>
      </c>
      <c r="M131" s="42">
        <f t="shared" si="13"/>
        <v>256.85</v>
      </c>
      <c r="N131" s="79">
        <f t="shared" si="14"/>
        <v>1</v>
      </c>
      <c r="O131" s="84">
        <f t="shared" si="15"/>
        <v>17.18</v>
      </c>
      <c r="P131" s="84">
        <f t="shared" si="16"/>
        <v>17.18</v>
      </c>
      <c r="Q131" s="84">
        <f>'7º MEDIÇÃO'!J132</f>
        <v>239.67</v>
      </c>
      <c r="R131" s="84">
        <f t="shared" si="17"/>
        <v>239.67</v>
      </c>
    </row>
    <row r="132" spans="1:18" s="4" customFormat="1" ht="36">
      <c r="A132" s="33" t="s">
        <v>5</v>
      </c>
      <c r="B132" s="33" t="s">
        <v>140</v>
      </c>
      <c r="C132" s="33" t="s">
        <v>400</v>
      </c>
      <c r="D132" s="40" t="s">
        <v>141</v>
      </c>
      <c r="E132" s="33" t="s">
        <v>11</v>
      </c>
      <c r="F132" s="41">
        <f>'6º Medição'!M133</f>
        <v>1</v>
      </c>
      <c r="G132" s="41">
        <f t="shared" si="9"/>
        <v>1</v>
      </c>
      <c r="H132" s="41"/>
      <c r="I132" s="42">
        <f>'7º MEDIÇÃO'!J133</f>
        <v>146.35</v>
      </c>
      <c r="J132" s="42">
        <f t="shared" si="10"/>
        <v>146.35</v>
      </c>
      <c r="K132" s="42">
        <f t="shared" si="11"/>
        <v>10.49</v>
      </c>
      <c r="L132" s="42">
        <f t="shared" si="12"/>
        <v>10.49</v>
      </c>
      <c r="M132" s="42">
        <f t="shared" si="13"/>
        <v>156.84</v>
      </c>
      <c r="N132" s="79">
        <f t="shared" si="14"/>
        <v>1</v>
      </c>
      <c r="O132" s="84">
        <f t="shared" si="15"/>
        <v>10.49</v>
      </c>
      <c r="P132" s="84">
        <f t="shared" si="16"/>
        <v>10.49</v>
      </c>
      <c r="Q132" s="84">
        <f>'7º MEDIÇÃO'!J133</f>
        <v>146.35</v>
      </c>
      <c r="R132" s="84">
        <f t="shared" si="17"/>
        <v>146.35</v>
      </c>
    </row>
    <row r="133" spans="1:18" s="4" customFormat="1" ht="36">
      <c r="A133" s="33" t="s">
        <v>5</v>
      </c>
      <c r="B133" s="33" t="s">
        <v>142</v>
      </c>
      <c r="C133" s="33" t="s">
        <v>401</v>
      </c>
      <c r="D133" s="40" t="s">
        <v>143</v>
      </c>
      <c r="E133" s="33" t="s">
        <v>11</v>
      </c>
      <c r="F133" s="41">
        <f>'6º Medição'!M134</f>
        <v>1</v>
      </c>
      <c r="G133" s="41">
        <f t="shared" si="9"/>
        <v>1</v>
      </c>
      <c r="H133" s="41"/>
      <c r="I133" s="42">
        <f>'7º MEDIÇÃO'!J134</f>
        <v>133.61</v>
      </c>
      <c r="J133" s="42">
        <f t="shared" si="10"/>
        <v>133.61</v>
      </c>
      <c r="K133" s="42">
        <f t="shared" si="11"/>
        <v>9.58</v>
      </c>
      <c r="L133" s="42">
        <f t="shared" si="12"/>
        <v>9.58</v>
      </c>
      <c r="M133" s="42">
        <f t="shared" si="13"/>
        <v>143.19</v>
      </c>
      <c r="N133" s="79">
        <f t="shared" si="14"/>
        <v>1</v>
      </c>
      <c r="O133" s="84">
        <f t="shared" si="15"/>
        <v>9.58</v>
      </c>
      <c r="P133" s="84">
        <f t="shared" si="16"/>
        <v>9.58</v>
      </c>
      <c r="Q133" s="84">
        <f>'7º MEDIÇÃO'!J134</f>
        <v>133.61</v>
      </c>
      <c r="R133" s="84">
        <f t="shared" si="17"/>
        <v>133.61</v>
      </c>
    </row>
    <row r="134" spans="1:18" s="4" customFormat="1" ht="36">
      <c r="A134" s="33" t="s">
        <v>460</v>
      </c>
      <c r="B134" s="33" t="s">
        <v>481</v>
      </c>
      <c r="C134" s="33" t="s">
        <v>402</v>
      </c>
      <c r="D134" s="40" t="s">
        <v>482</v>
      </c>
      <c r="E134" s="33" t="s">
        <v>11</v>
      </c>
      <c r="F134" s="41">
        <f>'6º Medição'!M135</f>
        <v>1</v>
      </c>
      <c r="G134" s="41">
        <f t="shared" si="9"/>
        <v>1</v>
      </c>
      <c r="H134" s="41"/>
      <c r="I134" s="42">
        <f>'7º MEDIÇÃO'!J135</f>
        <v>135.35</v>
      </c>
      <c r="J134" s="42">
        <f t="shared" si="10"/>
        <v>135.35</v>
      </c>
      <c r="K134" s="42">
        <f t="shared" si="11"/>
        <v>9.7</v>
      </c>
      <c r="L134" s="42">
        <f t="shared" si="12"/>
        <v>9.7</v>
      </c>
      <c r="M134" s="42">
        <f t="shared" si="13"/>
        <v>145.05</v>
      </c>
      <c r="N134" s="79">
        <f t="shared" si="14"/>
        <v>1</v>
      </c>
      <c r="O134" s="84">
        <f t="shared" si="15"/>
        <v>9.7</v>
      </c>
      <c r="P134" s="84">
        <f t="shared" si="16"/>
        <v>9.7</v>
      </c>
      <c r="Q134" s="84">
        <f>'7º MEDIÇÃO'!J135</f>
        <v>135.35</v>
      </c>
      <c r="R134" s="84">
        <f t="shared" si="17"/>
        <v>135.35</v>
      </c>
    </row>
    <row r="135" spans="1:18" s="4" customFormat="1" ht="15">
      <c r="A135" s="33"/>
      <c r="B135" s="33"/>
      <c r="C135" s="33"/>
      <c r="D135" s="40" t="s">
        <v>489</v>
      </c>
      <c r="E135" s="33"/>
      <c r="F135" s="41">
        <f>'6º Medição'!M136</f>
        <v>0</v>
      </c>
      <c r="G135" s="41">
        <f t="shared" si="9"/>
        <v>0</v>
      </c>
      <c r="H135" s="41"/>
      <c r="I135" s="42">
        <f>'7º MEDIÇÃO'!J136</f>
        <v>0</v>
      </c>
      <c r="J135" s="42">
        <f t="shared" si="10"/>
        <v>0</v>
      </c>
      <c r="K135" s="42">
        <f t="shared" si="11"/>
        <v>0</v>
      </c>
      <c r="L135" s="42">
        <f t="shared" si="12"/>
        <v>0</v>
      </c>
      <c r="M135" s="42">
        <f t="shared" si="13"/>
        <v>0</v>
      </c>
      <c r="N135" s="79">
        <f t="shared" si="14"/>
        <v>0</v>
      </c>
      <c r="O135" s="84">
        <f t="shared" si="15"/>
        <v>0</v>
      </c>
      <c r="P135" s="84">
        <f t="shared" si="16"/>
        <v>0</v>
      </c>
      <c r="Q135" s="84">
        <f>'7º MEDIÇÃO'!J136</f>
        <v>0</v>
      </c>
      <c r="R135" s="84">
        <f t="shared" si="17"/>
        <v>0</v>
      </c>
    </row>
    <row r="136" spans="1:18" s="2" customFormat="1" ht="15">
      <c r="A136" s="360" t="s">
        <v>144</v>
      </c>
      <c r="B136" s="360"/>
      <c r="C136" s="360"/>
      <c r="D136" s="360"/>
      <c r="E136" s="360"/>
      <c r="F136" s="41">
        <f>'6º Medição'!M137</f>
        <v>0</v>
      </c>
      <c r="G136" s="41">
        <f t="shared" si="9"/>
        <v>0</v>
      </c>
      <c r="H136" s="41"/>
      <c r="I136" s="42">
        <f>'7º MEDIÇÃO'!J137</f>
        <v>0</v>
      </c>
      <c r="J136" s="42">
        <f t="shared" si="10"/>
        <v>0</v>
      </c>
      <c r="K136" s="42">
        <f t="shared" si="11"/>
        <v>0</v>
      </c>
      <c r="L136" s="42">
        <f t="shared" si="12"/>
        <v>0</v>
      </c>
      <c r="M136" s="42">
        <f t="shared" si="13"/>
        <v>0</v>
      </c>
      <c r="N136" s="79">
        <f t="shared" si="14"/>
        <v>0</v>
      </c>
      <c r="O136" s="84">
        <f t="shared" si="15"/>
        <v>0</v>
      </c>
      <c r="P136" s="84">
        <f t="shared" si="16"/>
        <v>0</v>
      </c>
      <c r="Q136" s="84">
        <f>'7º MEDIÇÃO'!J137</f>
        <v>0</v>
      </c>
      <c r="R136" s="84">
        <f t="shared" si="17"/>
        <v>0</v>
      </c>
    </row>
    <row r="137" spans="1:18" s="2" customFormat="1" ht="108">
      <c r="A137" s="33" t="s">
        <v>5</v>
      </c>
      <c r="B137" s="33" t="s">
        <v>284</v>
      </c>
      <c r="C137" s="33" t="s">
        <v>287</v>
      </c>
      <c r="D137" s="40" t="s">
        <v>286</v>
      </c>
      <c r="E137" s="33" t="s">
        <v>11</v>
      </c>
      <c r="F137" s="41">
        <f>'6º Medição'!M138</f>
        <v>2</v>
      </c>
      <c r="G137" s="41">
        <f t="shared" si="9"/>
        <v>2</v>
      </c>
      <c r="H137" s="41"/>
      <c r="I137" s="42">
        <f>'7º MEDIÇÃO'!J138</f>
        <v>239.67</v>
      </c>
      <c r="J137" s="42">
        <f t="shared" si="10"/>
        <v>479.34</v>
      </c>
      <c r="K137" s="42">
        <f t="shared" si="11"/>
        <v>17.18</v>
      </c>
      <c r="L137" s="42">
        <f t="shared" si="12"/>
        <v>34.36</v>
      </c>
      <c r="M137" s="42">
        <f t="shared" si="13"/>
        <v>513.7</v>
      </c>
      <c r="N137" s="79">
        <f t="shared" si="14"/>
        <v>2</v>
      </c>
      <c r="O137" s="84">
        <f t="shared" si="15"/>
        <v>17.18</v>
      </c>
      <c r="P137" s="84">
        <f t="shared" si="16"/>
        <v>34.36</v>
      </c>
      <c r="Q137" s="84">
        <f>'7º MEDIÇÃO'!J138</f>
        <v>239.67</v>
      </c>
      <c r="R137" s="84">
        <f t="shared" si="17"/>
        <v>479.34</v>
      </c>
    </row>
    <row r="138" spans="1:18" s="4" customFormat="1" ht="24">
      <c r="A138" s="33" t="s">
        <v>31</v>
      </c>
      <c r="B138" s="33">
        <v>20</v>
      </c>
      <c r="C138" s="33" t="s">
        <v>403</v>
      </c>
      <c r="D138" s="40" t="s">
        <v>145</v>
      </c>
      <c r="E138" s="33" t="s">
        <v>11</v>
      </c>
      <c r="F138" s="41">
        <f>'6º Medição'!M139</f>
        <v>2</v>
      </c>
      <c r="G138" s="41">
        <f t="shared" si="9"/>
        <v>2</v>
      </c>
      <c r="H138" s="41"/>
      <c r="I138" s="42">
        <f>'7º MEDIÇÃO'!J139</f>
        <v>37.82</v>
      </c>
      <c r="J138" s="42">
        <f t="shared" si="10"/>
        <v>75.64</v>
      </c>
      <c r="K138" s="42">
        <f t="shared" si="11"/>
        <v>2.71</v>
      </c>
      <c r="L138" s="42">
        <f t="shared" si="12"/>
        <v>5.42</v>
      </c>
      <c r="M138" s="42">
        <f t="shared" si="13"/>
        <v>81.06</v>
      </c>
      <c r="N138" s="79">
        <f t="shared" si="14"/>
        <v>2</v>
      </c>
      <c r="O138" s="84">
        <f t="shared" si="15"/>
        <v>2.71</v>
      </c>
      <c r="P138" s="84">
        <f t="shared" si="16"/>
        <v>5.42</v>
      </c>
      <c r="Q138" s="84">
        <f>'7º MEDIÇÃO'!J139</f>
        <v>37.82</v>
      </c>
      <c r="R138" s="84">
        <f t="shared" si="17"/>
        <v>75.64</v>
      </c>
    </row>
    <row r="139" spans="1:18" s="4" customFormat="1" ht="36">
      <c r="A139" s="33" t="s">
        <v>460</v>
      </c>
      <c r="B139" s="33" t="s">
        <v>481</v>
      </c>
      <c r="C139" s="33" t="s">
        <v>404</v>
      </c>
      <c r="D139" s="40" t="s">
        <v>482</v>
      </c>
      <c r="E139" s="33" t="s">
        <v>11</v>
      </c>
      <c r="F139" s="41">
        <f>'6º Medição'!M140</f>
        <v>3</v>
      </c>
      <c r="G139" s="41">
        <f t="shared" si="9"/>
        <v>3</v>
      </c>
      <c r="H139" s="41"/>
      <c r="I139" s="42">
        <f>'7º MEDIÇÃO'!J140</f>
        <v>135.35</v>
      </c>
      <c r="J139" s="42">
        <f t="shared" si="10"/>
        <v>406.05</v>
      </c>
      <c r="K139" s="42">
        <f t="shared" si="11"/>
        <v>9.7</v>
      </c>
      <c r="L139" s="42">
        <f t="shared" si="12"/>
        <v>29.1</v>
      </c>
      <c r="M139" s="42">
        <f t="shared" si="13"/>
        <v>435.15</v>
      </c>
      <c r="N139" s="79">
        <f t="shared" si="14"/>
        <v>3</v>
      </c>
      <c r="O139" s="84">
        <f t="shared" si="15"/>
        <v>9.7</v>
      </c>
      <c r="P139" s="84">
        <f t="shared" si="16"/>
        <v>29.099999999999998</v>
      </c>
      <c r="Q139" s="84">
        <f>'7º MEDIÇÃO'!J140</f>
        <v>135.35</v>
      </c>
      <c r="R139" s="84">
        <f t="shared" si="17"/>
        <v>406.04999999999995</v>
      </c>
    </row>
    <row r="140" spans="1:18" s="2" customFormat="1" ht="36">
      <c r="A140" s="33" t="s">
        <v>5</v>
      </c>
      <c r="B140" s="33" t="s">
        <v>142</v>
      </c>
      <c r="C140" s="33" t="s">
        <v>405</v>
      </c>
      <c r="D140" s="40" t="s">
        <v>146</v>
      </c>
      <c r="E140" s="33" t="s">
        <v>11</v>
      </c>
      <c r="F140" s="41">
        <f>'6º Medição'!M141</f>
        <v>2</v>
      </c>
      <c r="G140" s="41">
        <f t="shared" si="9"/>
        <v>2</v>
      </c>
      <c r="H140" s="41"/>
      <c r="I140" s="42">
        <f>'7º MEDIÇÃO'!J141</f>
        <v>82.65</v>
      </c>
      <c r="J140" s="42">
        <f t="shared" si="10"/>
        <v>165.3</v>
      </c>
      <c r="K140" s="42">
        <f t="shared" si="11"/>
        <v>5.93</v>
      </c>
      <c r="L140" s="42">
        <f t="shared" si="12"/>
        <v>11.86</v>
      </c>
      <c r="M140" s="42">
        <f t="shared" si="13"/>
        <v>177.16</v>
      </c>
      <c r="N140" s="79">
        <f t="shared" si="14"/>
        <v>2</v>
      </c>
      <c r="O140" s="84">
        <f t="shared" si="15"/>
        <v>5.93</v>
      </c>
      <c r="P140" s="84">
        <f t="shared" si="16"/>
        <v>11.86</v>
      </c>
      <c r="Q140" s="84">
        <f>'7º MEDIÇÃO'!J141</f>
        <v>82.65</v>
      </c>
      <c r="R140" s="84">
        <f t="shared" si="17"/>
        <v>165.3</v>
      </c>
    </row>
    <row r="141" spans="1:18" s="2" customFormat="1" ht="36">
      <c r="A141" s="33" t="s">
        <v>5</v>
      </c>
      <c r="B141" s="33" t="s">
        <v>147</v>
      </c>
      <c r="C141" s="33" t="s">
        <v>406</v>
      </c>
      <c r="D141" s="40" t="s">
        <v>148</v>
      </c>
      <c r="E141" s="33" t="s">
        <v>11</v>
      </c>
      <c r="F141" s="41">
        <f>'6º Medição'!M142</f>
        <v>10</v>
      </c>
      <c r="G141" s="41">
        <f t="shared" si="9"/>
        <v>10</v>
      </c>
      <c r="H141" s="41"/>
      <c r="I141" s="42">
        <f>'7º MEDIÇÃO'!J142</f>
        <v>25.32</v>
      </c>
      <c r="J141" s="42">
        <f t="shared" si="10"/>
        <v>253.2</v>
      </c>
      <c r="K141" s="42">
        <f t="shared" si="11"/>
        <v>1.82</v>
      </c>
      <c r="L141" s="42">
        <f t="shared" si="12"/>
        <v>18.2</v>
      </c>
      <c r="M141" s="42">
        <f t="shared" si="13"/>
        <v>271.4</v>
      </c>
      <c r="N141" s="79">
        <f t="shared" si="14"/>
        <v>10</v>
      </c>
      <c r="O141" s="84">
        <f t="shared" si="15"/>
        <v>1.82</v>
      </c>
      <c r="P141" s="84">
        <f t="shared" si="16"/>
        <v>18.2</v>
      </c>
      <c r="Q141" s="84">
        <f>'7º MEDIÇÃO'!J142</f>
        <v>25.32</v>
      </c>
      <c r="R141" s="84">
        <f t="shared" si="17"/>
        <v>253.2</v>
      </c>
    </row>
    <row r="142" spans="1:18" s="2" customFormat="1" ht="36">
      <c r="A142" s="33" t="s">
        <v>5</v>
      </c>
      <c r="B142" s="33" t="s">
        <v>150</v>
      </c>
      <c r="C142" s="33" t="s">
        <v>407</v>
      </c>
      <c r="D142" s="40" t="s">
        <v>151</v>
      </c>
      <c r="E142" s="33" t="s">
        <v>11</v>
      </c>
      <c r="F142" s="41">
        <f>'6º Medição'!M143</f>
        <v>10</v>
      </c>
      <c r="G142" s="41">
        <f t="shared" si="9"/>
        <v>10</v>
      </c>
      <c r="H142" s="41"/>
      <c r="I142" s="42">
        <f>'7º MEDIÇÃO'!J143</f>
        <v>29.14</v>
      </c>
      <c r="J142" s="42">
        <f t="shared" si="10"/>
        <v>291.4</v>
      </c>
      <c r="K142" s="42">
        <f t="shared" si="11"/>
        <v>2.09</v>
      </c>
      <c r="L142" s="42">
        <f t="shared" si="12"/>
        <v>20.9</v>
      </c>
      <c r="M142" s="42">
        <f t="shared" si="13"/>
        <v>312.3</v>
      </c>
      <c r="N142" s="79">
        <f t="shared" si="14"/>
        <v>10</v>
      </c>
      <c r="O142" s="84">
        <f t="shared" si="15"/>
        <v>2.09</v>
      </c>
      <c r="P142" s="84">
        <f t="shared" si="16"/>
        <v>20.9</v>
      </c>
      <c r="Q142" s="84">
        <f>'7º MEDIÇÃO'!J143</f>
        <v>29.14</v>
      </c>
      <c r="R142" s="84">
        <f t="shared" si="17"/>
        <v>291.4</v>
      </c>
    </row>
    <row r="143" spans="1:18" s="2" customFormat="1" ht="24">
      <c r="A143" s="33" t="s">
        <v>5</v>
      </c>
      <c r="B143" s="33" t="s">
        <v>152</v>
      </c>
      <c r="C143" s="33" t="s">
        <v>408</v>
      </c>
      <c r="D143" s="40" t="s">
        <v>153</v>
      </c>
      <c r="E143" s="33" t="s">
        <v>11</v>
      </c>
      <c r="F143" s="41">
        <f>'6º Medição'!M144</f>
        <v>5</v>
      </c>
      <c r="G143" s="41">
        <f aca="true" t="shared" si="18" ref="G143:G206">F143</f>
        <v>5</v>
      </c>
      <c r="H143" s="41"/>
      <c r="I143" s="42">
        <f>'7º MEDIÇÃO'!J144</f>
        <v>46.98</v>
      </c>
      <c r="J143" s="42">
        <f aca="true" t="shared" si="19" ref="J143:J206">ROUND(G143*I143,2)</f>
        <v>234.9</v>
      </c>
      <c r="K143" s="42">
        <f aca="true" t="shared" si="20" ref="K143:K206">ROUND(I143*0.0717,2)</f>
        <v>3.37</v>
      </c>
      <c r="L143" s="42">
        <f aca="true" t="shared" si="21" ref="L143:L206">ROUND(G143*K143,2)</f>
        <v>16.85</v>
      </c>
      <c r="M143" s="42">
        <f aca="true" t="shared" si="22" ref="M143:M206">ROUND((I143+K143)*G143,2)</f>
        <v>251.75</v>
      </c>
      <c r="N143" s="79">
        <f aca="true" t="shared" si="23" ref="N143:N206">F143-H143</f>
        <v>5</v>
      </c>
      <c r="O143" s="84">
        <f aca="true" t="shared" si="24" ref="O143:O206">K143</f>
        <v>3.37</v>
      </c>
      <c r="P143" s="84">
        <f aca="true" t="shared" si="25" ref="P143:P206">N143*O143</f>
        <v>16.85</v>
      </c>
      <c r="Q143" s="84">
        <f>'7º MEDIÇÃO'!J144</f>
        <v>46.98</v>
      </c>
      <c r="R143" s="84">
        <f aca="true" t="shared" si="26" ref="R143:R206">N143*Q143</f>
        <v>234.89999999999998</v>
      </c>
    </row>
    <row r="144" spans="1:18" s="2" customFormat="1" ht="15">
      <c r="A144" s="33"/>
      <c r="B144" s="33"/>
      <c r="C144" s="33"/>
      <c r="D144" s="40"/>
      <c r="E144" s="33"/>
      <c r="F144" s="41">
        <f>'6º Medição'!M145</f>
        <v>0</v>
      </c>
      <c r="G144" s="41">
        <f t="shared" si="18"/>
        <v>0</v>
      </c>
      <c r="H144" s="41"/>
      <c r="I144" s="42">
        <f>'7º MEDIÇÃO'!J145</f>
        <v>0</v>
      </c>
      <c r="J144" s="42">
        <f t="shared" si="19"/>
        <v>0</v>
      </c>
      <c r="K144" s="42">
        <f t="shared" si="20"/>
        <v>0</v>
      </c>
      <c r="L144" s="42">
        <f t="shared" si="21"/>
        <v>0</v>
      </c>
      <c r="M144" s="42">
        <f t="shared" si="22"/>
        <v>0</v>
      </c>
      <c r="N144" s="79">
        <f t="shared" si="23"/>
        <v>0</v>
      </c>
      <c r="O144" s="84">
        <f t="shared" si="24"/>
        <v>0</v>
      </c>
      <c r="P144" s="84">
        <f t="shared" si="25"/>
        <v>0</v>
      </c>
      <c r="Q144" s="84">
        <f>'7º MEDIÇÃO'!J145</f>
        <v>0</v>
      </c>
      <c r="R144" s="84">
        <f t="shared" si="26"/>
        <v>0</v>
      </c>
    </row>
    <row r="145" spans="1:18" s="2" customFormat="1" ht="30" customHeight="1">
      <c r="A145" s="33"/>
      <c r="B145" s="33"/>
      <c r="C145" s="33"/>
      <c r="D145" s="48" t="s">
        <v>155</v>
      </c>
      <c r="E145" s="33"/>
      <c r="F145" s="41">
        <f>'6º Medição'!M146</f>
        <v>0</v>
      </c>
      <c r="G145" s="41">
        <f t="shared" si="18"/>
        <v>0</v>
      </c>
      <c r="H145" s="41"/>
      <c r="I145" s="42">
        <f>'7º MEDIÇÃO'!J146</f>
        <v>0</v>
      </c>
      <c r="J145" s="42">
        <f t="shared" si="19"/>
        <v>0</v>
      </c>
      <c r="K145" s="42">
        <f t="shared" si="20"/>
        <v>0</v>
      </c>
      <c r="L145" s="42">
        <f t="shared" si="21"/>
        <v>0</v>
      </c>
      <c r="M145" s="42">
        <f t="shared" si="22"/>
        <v>0</v>
      </c>
      <c r="N145" s="79">
        <f t="shared" si="23"/>
        <v>0</v>
      </c>
      <c r="O145" s="84">
        <f t="shared" si="24"/>
        <v>0</v>
      </c>
      <c r="P145" s="84">
        <f t="shared" si="25"/>
        <v>0</v>
      </c>
      <c r="Q145" s="84">
        <f>'7º MEDIÇÃO'!J146</f>
        <v>0</v>
      </c>
      <c r="R145" s="84">
        <f t="shared" si="26"/>
        <v>0</v>
      </c>
    </row>
    <row r="146" spans="1:18" s="4" customFormat="1" ht="24">
      <c r="A146" s="33" t="s">
        <v>460</v>
      </c>
      <c r="B146" s="33" t="s">
        <v>484</v>
      </c>
      <c r="C146" s="33" t="s">
        <v>409</v>
      </c>
      <c r="D146" s="40" t="s">
        <v>156</v>
      </c>
      <c r="E146" s="33" t="s">
        <v>11</v>
      </c>
      <c r="F146" s="41">
        <f>'6º Medição'!M147</f>
        <v>12</v>
      </c>
      <c r="G146" s="41">
        <f t="shared" si="18"/>
        <v>12</v>
      </c>
      <c r="H146" s="41"/>
      <c r="I146" s="42">
        <f>'7º MEDIÇÃO'!J147</f>
        <v>77.1</v>
      </c>
      <c r="J146" s="42">
        <f t="shared" si="19"/>
        <v>925.2</v>
      </c>
      <c r="K146" s="42">
        <f t="shared" si="20"/>
        <v>5.53</v>
      </c>
      <c r="L146" s="42">
        <f t="shared" si="21"/>
        <v>66.36</v>
      </c>
      <c r="M146" s="42">
        <f t="shared" si="22"/>
        <v>991.56</v>
      </c>
      <c r="N146" s="79">
        <f t="shared" si="23"/>
        <v>12</v>
      </c>
      <c r="O146" s="84">
        <f t="shared" si="24"/>
        <v>5.53</v>
      </c>
      <c r="P146" s="84">
        <f t="shared" si="25"/>
        <v>66.36</v>
      </c>
      <c r="Q146" s="84">
        <f>'7º MEDIÇÃO'!J147</f>
        <v>77.1</v>
      </c>
      <c r="R146" s="84">
        <f t="shared" si="26"/>
        <v>925.1999999999999</v>
      </c>
    </row>
    <row r="147" spans="1:18" s="4" customFormat="1" ht="36">
      <c r="A147" s="33" t="s">
        <v>460</v>
      </c>
      <c r="B147" s="33" t="s">
        <v>483</v>
      </c>
      <c r="C147" s="33" t="s">
        <v>410</v>
      </c>
      <c r="D147" s="40" t="s">
        <v>158</v>
      </c>
      <c r="E147" s="33" t="s">
        <v>121</v>
      </c>
      <c r="F147" s="41">
        <f>'6º Medição'!M148</f>
        <v>12</v>
      </c>
      <c r="G147" s="41">
        <f t="shared" si="18"/>
        <v>12</v>
      </c>
      <c r="H147" s="41"/>
      <c r="I147" s="42">
        <f>'7º MEDIÇÃO'!J148</f>
        <v>83.68</v>
      </c>
      <c r="J147" s="42">
        <f t="shared" si="19"/>
        <v>1004.16</v>
      </c>
      <c r="K147" s="42">
        <f t="shared" si="20"/>
        <v>6</v>
      </c>
      <c r="L147" s="42">
        <f t="shared" si="21"/>
        <v>72</v>
      </c>
      <c r="M147" s="42">
        <f t="shared" si="22"/>
        <v>1076.16</v>
      </c>
      <c r="N147" s="79">
        <f t="shared" si="23"/>
        <v>12</v>
      </c>
      <c r="O147" s="84">
        <f t="shared" si="24"/>
        <v>6</v>
      </c>
      <c r="P147" s="84">
        <f t="shared" si="25"/>
        <v>72</v>
      </c>
      <c r="Q147" s="84">
        <f>'7º MEDIÇÃO'!J148</f>
        <v>83.68</v>
      </c>
      <c r="R147" s="84">
        <f t="shared" si="26"/>
        <v>1004.1600000000001</v>
      </c>
    </row>
    <row r="148" spans="1:18" s="4" customFormat="1" ht="36">
      <c r="A148" s="33" t="s">
        <v>460</v>
      </c>
      <c r="B148" s="33" t="s">
        <v>486</v>
      </c>
      <c r="C148" s="33" t="s">
        <v>288</v>
      </c>
      <c r="D148" s="40" t="s">
        <v>289</v>
      </c>
      <c r="E148" s="33" t="s">
        <v>121</v>
      </c>
      <c r="F148" s="41">
        <f>'6º Medição'!M149</f>
        <v>12</v>
      </c>
      <c r="G148" s="41">
        <f t="shared" si="18"/>
        <v>12</v>
      </c>
      <c r="H148" s="41"/>
      <c r="I148" s="42">
        <f>'7º MEDIÇÃO'!J149</f>
        <v>16.66</v>
      </c>
      <c r="J148" s="42">
        <f t="shared" si="19"/>
        <v>199.92</v>
      </c>
      <c r="K148" s="42">
        <f t="shared" si="20"/>
        <v>1.19</v>
      </c>
      <c r="L148" s="42">
        <f t="shared" si="21"/>
        <v>14.28</v>
      </c>
      <c r="M148" s="42">
        <f t="shared" si="22"/>
        <v>214.2</v>
      </c>
      <c r="N148" s="79">
        <f t="shared" si="23"/>
        <v>12</v>
      </c>
      <c r="O148" s="84">
        <f t="shared" si="24"/>
        <v>1.19</v>
      </c>
      <c r="P148" s="84">
        <f t="shared" si="25"/>
        <v>14.28</v>
      </c>
      <c r="Q148" s="84">
        <f>'7º MEDIÇÃO'!J149</f>
        <v>16.66</v>
      </c>
      <c r="R148" s="84">
        <f t="shared" si="26"/>
        <v>199.92000000000002</v>
      </c>
    </row>
    <row r="149" spans="1:18" s="4" customFormat="1" ht="24">
      <c r="A149" s="33" t="s">
        <v>460</v>
      </c>
      <c r="B149" s="33" t="s">
        <v>485</v>
      </c>
      <c r="C149" s="33" t="s">
        <v>411</v>
      </c>
      <c r="D149" s="40" t="s">
        <v>159</v>
      </c>
      <c r="E149" s="33" t="s">
        <v>121</v>
      </c>
      <c r="F149" s="41">
        <f>'6º Medição'!M150</f>
        <v>9</v>
      </c>
      <c r="G149" s="41">
        <f t="shared" si="18"/>
        <v>9</v>
      </c>
      <c r="H149" s="41"/>
      <c r="I149" s="42">
        <f>'7º MEDIÇÃO'!J150</f>
        <v>77.31</v>
      </c>
      <c r="J149" s="42">
        <f t="shared" si="19"/>
        <v>695.79</v>
      </c>
      <c r="K149" s="42">
        <f t="shared" si="20"/>
        <v>5.54</v>
      </c>
      <c r="L149" s="42">
        <f t="shared" si="21"/>
        <v>49.86</v>
      </c>
      <c r="M149" s="42">
        <f t="shared" si="22"/>
        <v>745.65</v>
      </c>
      <c r="N149" s="79">
        <f t="shared" si="23"/>
        <v>9</v>
      </c>
      <c r="O149" s="84">
        <f t="shared" si="24"/>
        <v>5.54</v>
      </c>
      <c r="P149" s="84">
        <f t="shared" si="25"/>
        <v>49.86</v>
      </c>
      <c r="Q149" s="84">
        <f>'7º MEDIÇÃO'!J150</f>
        <v>77.31</v>
      </c>
      <c r="R149" s="84">
        <f t="shared" si="26"/>
        <v>695.79</v>
      </c>
    </row>
    <row r="150" spans="1:18" s="4" customFormat="1" ht="48">
      <c r="A150" s="33" t="s">
        <v>460</v>
      </c>
      <c r="B150" s="33" t="s">
        <v>487</v>
      </c>
      <c r="C150" s="33" t="s">
        <v>290</v>
      </c>
      <c r="D150" s="40" t="s">
        <v>291</v>
      </c>
      <c r="E150" s="33" t="s">
        <v>11</v>
      </c>
      <c r="F150" s="41">
        <f>'6º Medição'!M151</f>
        <v>1</v>
      </c>
      <c r="G150" s="41">
        <f t="shared" si="18"/>
        <v>1</v>
      </c>
      <c r="H150" s="41"/>
      <c r="I150" s="42">
        <f>'7º MEDIÇÃO'!J151</f>
        <v>2968.33</v>
      </c>
      <c r="J150" s="42">
        <f t="shared" si="19"/>
        <v>2968.33</v>
      </c>
      <c r="K150" s="42">
        <f t="shared" si="20"/>
        <v>212.83</v>
      </c>
      <c r="L150" s="42">
        <f t="shared" si="21"/>
        <v>212.83</v>
      </c>
      <c r="M150" s="42">
        <f t="shared" si="22"/>
        <v>3181.16</v>
      </c>
      <c r="N150" s="79">
        <f t="shared" si="23"/>
        <v>1</v>
      </c>
      <c r="O150" s="84">
        <f t="shared" si="24"/>
        <v>212.83</v>
      </c>
      <c r="P150" s="84">
        <f t="shared" si="25"/>
        <v>212.83</v>
      </c>
      <c r="Q150" s="84">
        <f>'7º MEDIÇÃO'!J151</f>
        <v>2968.33</v>
      </c>
      <c r="R150" s="84">
        <f t="shared" si="26"/>
        <v>2968.33</v>
      </c>
    </row>
    <row r="151" spans="1:18" s="4" customFormat="1" ht="24">
      <c r="A151" s="33" t="s">
        <v>31</v>
      </c>
      <c r="B151" s="33">
        <v>162</v>
      </c>
      <c r="C151" s="33" t="s">
        <v>412</v>
      </c>
      <c r="D151" s="40" t="s">
        <v>161</v>
      </c>
      <c r="E151" s="33" t="s">
        <v>11</v>
      </c>
      <c r="F151" s="41">
        <f>'6º Medição'!M152</f>
        <v>1</v>
      </c>
      <c r="G151" s="41">
        <f t="shared" si="18"/>
        <v>1</v>
      </c>
      <c r="H151" s="41"/>
      <c r="I151" s="42">
        <f>'7º MEDIÇÃO'!J152</f>
        <v>1184.73</v>
      </c>
      <c r="J151" s="42">
        <f t="shared" si="19"/>
        <v>1184.73</v>
      </c>
      <c r="K151" s="42">
        <f t="shared" si="20"/>
        <v>84.95</v>
      </c>
      <c r="L151" s="42">
        <f t="shared" si="21"/>
        <v>84.95</v>
      </c>
      <c r="M151" s="42">
        <f t="shared" si="22"/>
        <v>1269.68</v>
      </c>
      <c r="N151" s="79">
        <f t="shared" si="23"/>
        <v>1</v>
      </c>
      <c r="O151" s="84">
        <f t="shared" si="24"/>
        <v>84.95</v>
      </c>
      <c r="P151" s="84">
        <f t="shared" si="25"/>
        <v>84.95</v>
      </c>
      <c r="Q151" s="84">
        <f>'7º MEDIÇÃO'!J152</f>
        <v>1184.73</v>
      </c>
      <c r="R151" s="84">
        <f t="shared" si="26"/>
        <v>1184.73</v>
      </c>
    </row>
    <row r="152" spans="1:18" s="4" customFormat="1" ht="24">
      <c r="A152" s="33" t="s">
        <v>31</v>
      </c>
      <c r="B152" s="33">
        <v>176</v>
      </c>
      <c r="C152" s="33" t="s">
        <v>413</v>
      </c>
      <c r="D152" s="40" t="s">
        <v>162</v>
      </c>
      <c r="E152" s="33" t="s">
        <v>11</v>
      </c>
      <c r="F152" s="41">
        <f>'6º Medição'!M153</f>
        <v>1</v>
      </c>
      <c r="G152" s="41">
        <f t="shared" si="18"/>
        <v>1</v>
      </c>
      <c r="H152" s="41"/>
      <c r="I152" s="42">
        <f>'7º MEDIÇÃO'!J153</f>
        <v>1184.73</v>
      </c>
      <c r="J152" s="42">
        <f t="shared" si="19"/>
        <v>1184.73</v>
      </c>
      <c r="K152" s="42">
        <f t="shared" si="20"/>
        <v>84.95</v>
      </c>
      <c r="L152" s="42">
        <f t="shared" si="21"/>
        <v>84.95</v>
      </c>
      <c r="M152" s="42">
        <f t="shared" si="22"/>
        <v>1269.68</v>
      </c>
      <c r="N152" s="79">
        <f t="shared" si="23"/>
        <v>1</v>
      </c>
      <c r="O152" s="84">
        <f t="shared" si="24"/>
        <v>84.95</v>
      </c>
      <c r="P152" s="84">
        <f t="shared" si="25"/>
        <v>84.95</v>
      </c>
      <c r="Q152" s="84">
        <f>'7º MEDIÇÃO'!J153</f>
        <v>1184.73</v>
      </c>
      <c r="R152" s="84">
        <f t="shared" si="26"/>
        <v>1184.73</v>
      </c>
    </row>
    <row r="153" spans="1:18" s="4" customFormat="1" ht="24">
      <c r="A153" s="33" t="s">
        <v>460</v>
      </c>
      <c r="B153" s="33" t="s">
        <v>488</v>
      </c>
      <c r="C153" s="33" t="s">
        <v>414</v>
      </c>
      <c r="D153" s="40" t="s">
        <v>163</v>
      </c>
      <c r="E153" s="33" t="s">
        <v>11</v>
      </c>
      <c r="F153" s="41">
        <f>'6º Medição'!M154</f>
        <v>2</v>
      </c>
      <c r="G153" s="41">
        <f t="shared" si="18"/>
        <v>2</v>
      </c>
      <c r="H153" s="41"/>
      <c r="I153" s="42">
        <f>'7º MEDIÇÃO'!J154</f>
        <v>10.85</v>
      </c>
      <c r="J153" s="42">
        <f t="shared" si="19"/>
        <v>21.7</v>
      </c>
      <c r="K153" s="42">
        <f t="shared" si="20"/>
        <v>0.78</v>
      </c>
      <c r="L153" s="42">
        <f t="shared" si="21"/>
        <v>1.56</v>
      </c>
      <c r="M153" s="42">
        <f t="shared" si="22"/>
        <v>23.26</v>
      </c>
      <c r="N153" s="79">
        <f t="shared" si="23"/>
        <v>2</v>
      </c>
      <c r="O153" s="84">
        <f t="shared" si="24"/>
        <v>0.78</v>
      </c>
      <c r="P153" s="84">
        <f t="shared" si="25"/>
        <v>1.56</v>
      </c>
      <c r="Q153" s="84">
        <f>'7º MEDIÇÃO'!J154</f>
        <v>10.85</v>
      </c>
      <c r="R153" s="84">
        <f t="shared" si="26"/>
        <v>21.7</v>
      </c>
    </row>
    <row r="154" spans="1:18" s="4" customFormat="1" ht="36">
      <c r="A154" s="33" t="s">
        <v>460</v>
      </c>
      <c r="B154" s="33" t="s">
        <v>483</v>
      </c>
      <c r="C154" s="33" t="s">
        <v>415</v>
      </c>
      <c r="D154" s="40" t="s">
        <v>164</v>
      </c>
      <c r="E154" s="33" t="s">
        <v>121</v>
      </c>
      <c r="F154" s="41">
        <f>'6º Medição'!M155</f>
        <v>2</v>
      </c>
      <c r="G154" s="41">
        <f t="shared" si="18"/>
        <v>2</v>
      </c>
      <c r="H154" s="41"/>
      <c r="I154" s="42">
        <f>'7º MEDIÇÃO'!J155</f>
        <v>65.77</v>
      </c>
      <c r="J154" s="42">
        <f t="shared" si="19"/>
        <v>131.54</v>
      </c>
      <c r="K154" s="42">
        <f t="shared" si="20"/>
        <v>4.72</v>
      </c>
      <c r="L154" s="42">
        <f t="shared" si="21"/>
        <v>9.44</v>
      </c>
      <c r="M154" s="42">
        <f t="shared" si="22"/>
        <v>140.98</v>
      </c>
      <c r="N154" s="79">
        <f t="shared" si="23"/>
        <v>2</v>
      </c>
      <c r="O154" s="84">
        <f t="shared" si="24"/>
        <v>4.72</v>
      </c>
      <c r="P154" s="84">
        <f t="shared" si="25"/>
        <v>9.44</v>
      </c>
      <c r="Q154" s="84">
        <f>'7º MEDIÇÃO'!J155</f>
        <v>65.77</v>
      </c>
      <c r="R154" s="84">
        <f t="shared" si="26"/>
        <v>131.54</v>
      </c>
    </row>
    <row r="155" spans="1:18" s="2" customFormat="1" ht="24">
      <c r="A155" s="33" t="s">
        <v>5</v>
      </c>
      <c r="B155" s="33">
        <v>73749</v>
      </c>
      <c r="C155" s="33" t="s">
        <v>416</v>
      </c>
      <c r="D155" s="40" t="s">
        <v>165</v>
      </c>
      <c r="E155" s="33" t="s">
        <v>11</v>
      </c>
      <c r="F155" s="41">
        <f>'6º Medição'!M156</f>
        <v>1</v>
      </c>
      <c r="G155" s="41">
        <f t="shared" si="18"/>
        <v>1</v>
      </c>
      <c r="H155" s="41"/>
      <c r="I155" s="42">
        <f>'7º MEDIÇÃO'!J156</f>
        <v>156.86</v>
      </c>
      <c r="J155" s="42">
        <f t="shared" si="19"/>
        <v>156.86</v>
      </c>
      <c r="K155" s="42">
        <f t="shared" si="20"/>
        <v>11.25</v>
      </c>
      <c r="L155" s="42">
        <f t="shared" si="21"/>
        <v>11.25</v>
      </c>
      <c r="M155" s="42">
        <f t="shared" si="22"/>
        <v>168.11</v>
      </c>
      <c r="N155" s="79">
        <f t="shared" si="23"/>
        <v>1</v>
      </c>
      <c r="O155" s="84">
        <f t="shared" si="24"/>
        <v>11.25</v>
      </c>
      <c r="P155" s="84">
        <f t="shared" si="25"/>
        <v>11.25</v>
      </c>
      <c r="Q155" s="84">
        <f>'7º MEDIÇÃO'!J156</f>
        <v>156.86</v>
      </c>
      <c r="R155" s="84">
        <f t="shared" si="26"/>
        <v>156.86</v>
      </c>
    </row>
    <row r="156" spans="1:18" s="2" customFormat="1" ht="48">
      <c r="A156" s="33" t="s">
        <v>5</v>
      </c>
      <c r="B156" s="33" t="s">
        <v>458</v>
      </c>
      <c r="C156" s="33" t="s">
        <v>292</v>
      </c>
      <c r="D156" s="40" t="s">
        <v>293</v>
      </c>
      <c r="E156" s="33" t="s">
        <v>11</v>
      </c>
      <c r="F156" s="41">
        <f>'6º Medição'!M157</f>
        <v>3</v>
      </c>
      <c r="G156" s="41">
        <f t="shared" si="18"/>
        <v>3</v>
      </c>
      <c r="H156" s="41"/>
      <c r="I156" s="42">
        <f>'7º MEDIÇÃO'!J157</f>
        <v>176.74</v>
      </c>
      <c r="J156" s="42">
        <f t="shared" si="19"/>
        <v>530.22</v>
      </c>
      <c r="K156" s="42">
        <f t="shared" si="20"/>
        <v>12.67</v>
      </c>
      <c r="L156" s="42">
        <f t="shared" si="21"/>
        <v>38.01</v>
      </c>
      <c r="M156" s="42">
        <f t="shared" si="22"/>
        <v>568.23</v>
      </c>
      <c r="N156" s="79">
        <f t="shared" si="23"/>
        <v>3</v>
      </c>
      <c r="O156" s="84">
        <f t="shared" si="24"/>
        <v>12.67</v>
      </c>
      <c r="P156" s="84">
        <f t="shared" si="25"/>
        <v>38.01</v>
      </c>
      <c r="Q156" s="84">
        <f>'7º MEDIÇÃO'!J157</f>
        <v>176.74</v>
      </c>
      <c r="R156" s="84">
        <f t="shared" si="26"/>
        <v>530.22</v>
      </c>
    </row>
    <row r="157" spans="1:19" s="2" customFormat="1" ht="15">
      <c r="A157" s="33"/>
      <c r="B157" s="33"/>
      <c r="C157" s="33"/>
      <c r="D157" s="40"/>
      <c r="E157" s="33"/>
      <c r="F157" s="41">
        <f>'6º Medição'!M158</f>
        <v>0</v>
      </c>
      <c r="G157" s="41">
        <f t="shared" si="18"/>
        <v>0</v>
      </c>
      <c r="H157" s="41"/>
      <c r="I157" s="42"/>
      <c r="J157" s="42"/>
      <c r="K157" s="42"/>
      <c r="L157" s="42"/>
      <c r="M157" s="42"/>
      <c r="N157" s="79">
        <f t="shared" si="23"/>
        <v>0</v>
      </c>
      <c r="O157" s="84">
        <f t="shared" si="24"/>
        <v>0</v>
      </c>
      <c r="P157" s="84">
        <f t="shared" si="25"/>
        <v>0</v>
      </c>
      <c r="Q157" s="84">
        <f>'7º MEDIÇÃO'!J158</f>
        <v>0</v>
      </c>
      <c r="R157" s="84">
        <f t="shared" si="26"/>
        <v>0</v>
      </c>
      <c r="S157" s="101">
        <f>SUM(J160:J192)</f>
        <v>87965.32</v>
      </c>
    </row>
    <row r="158" spans="1:18" s="2" customFormat="1" ht="15">
      <c r="A158" s="34"/>
      <c r="B158" s="34"/>
      <c r="C158" s="43">
        <v>10</v>
      </c>
      <c r="D158" s="44" t="s">
        <v>166</v>
      </c>
      <c r="E158" s="34"/>
      <c r="F158" s="41">
        <f>'6º Medição'!M159</f>
        <v>0</v>
      </c>
      <c r="G158" s="41">
        <f t="shared" si="18"/>
        <v>0</v>
      </c>
      <c r="H158" s="41"/>
      <c r="I158" s="42"/>
      <c r="J158" s="42"/>
      <c r="K158" s="42"/>
      <c r="L158" s="42"/>
      <c r="M158" s="42"/>
      <c r="N158" s="79">
        <f t="shared" si="23"/>
        <v>0</v>
      </c>
      <c r="O158" s="84">
        <f t="shared" si="24"/>
        <v>0</v>
      </c>
      <c r="P158" s="84">
        <f t="shared" si="25"/>
        <v>0</v>
      </c>
      <c r="Q158" s="84">
        <f>'7º MEDIÇÃO'!J159</f>
        <v>0</v>
      </c>
      <c r="R158" s="84">
        <f t="shared" si="26"/>
        <v>0</v>
      </c>
    </row>
    <row r="159" spans="1:18" s="2" customFormat="1" ht="26.25" customHeight="1">
      <c r="A159" s="34"/>
      <c r="B159" s="34"/>
      <c r="C159" s="37"/>
      <c r="D159" s="44" t="s">
        <v>167</v>
      </c>
      <c r="E159" s="34"/>
      <c r="F159" s="41">
        <f>'6º Medição'!M160</f>
        <v>0</v>
      </c>
      <c r="G159" s="41">
        <f t="shared" si="18"/>
        <v>0</v>
      </c>
      <c r="H159" s="41"/>
      <c r="I159" s="42"/>
      <c r="J159" s="42"/>
      <c r="K159" s="42"/>
      <c r="L159" s="42"/>
      <c r="M159" s="42"/>
      <c r="N159" s="79">
        <f t="shared" si="23"/>
        <v>0</v>
      </c>
      <c r="O159" s="84">
        <f t="shared" si="24"/>
        <v>0</v>
      </c>
      <c r="P159" s="84">
        <f t="shared" si="25"/>
        <v>0</v>
      </c>
      <c r="Q159" s="84">
        <f>'7º MEDIÇÃO'!J160</f>
        <v>0</v>
      </c>
      <c r="R159" s="84">
        <f t="shared" si="26"/>
        <v>0</v>
      </c>
    </row>
    <row r="160" spans="1:18" s="2" customFormat="1" ht="60">
      <c r="A160" s="33" t="s">
        <v>5</v>
      </c>
      <c r="B160" s="33">
        <v>6021</v>
      </c>
      <c r="C160" s="33" t="s">
        <v>417</v>
      </c>
      <c r="D160" s="40" t="s">
        <v>294</v>
      </c>
      <c r="E160" s="33" t="s">
        <v>11</v>
      </c>
      <c r="F160" s="41">
        <f>'6º Medição'!M161</f>
        <v>3</v>
      </c>
      <c r="G160" s="41">
        <f t="shared" si="18"/>
        <v>3</v>
      </c>
      <c r="H160" s="41"/>
      <c r="I160" s="42">
        <f>'7º MEDIÇÃO'!J161</f>
        <v>166.13</v>
      </c>
      <c r="J160" s="42">
        <f t="shared" si="19"/>
        <v>498.39</v>
      </c>
      <c r="K160" s="42">
        <f t="shared" si="20"/>
        <v>11.91</v>
      </c>
      <c r="L160" s="42">
        <f t="shared" si="21"/>
        <v>35.73</v>
      </c>
      <c r="M160" s="42">
        <f t="shared" si="22"/>
        <v>534.12</v>
      </c>
      <c r="N160" s="79">
        <f t="shared" si="23"/>
        <v>3</v>
      </c>
      <c r="O160" s="84">
        <f t="shared" si="24"/>
        <v>11.91</v>
      </c>
      <c r="P160" s="84">
        <f t="shared" si="25"/>
        <v>35.730000000000004</v>
      </c>
      <c r="Q160" s="84">
        <f>'7º MEDIÇÃO'!J161</f>
        <v>166.13</v>
      </c>
      <c r="R160" s="84">
        <f t="shared" si="26"/>
        <v>498.39</v>
      </c>
    </row>
    <row r="161" spans="1:18" s="2" customFormat="1" ht="60">
      <c r="A161" s="33" t="s">
        <v>460</v>
      </c>
      <c r="B161" s="33" t="s">
        <v>490</v>
      </c>
      <c r="C161" s="33" t="s">
        <v>418</v>
      </c>
      <c r="D161" s="40" t="s">
        <v>295</v>
      </c>
      <c r="E161" s="33" t="s">
        <v>11</v>
      </c>
      <c r="F161" s="41">
        <f>'6º Medição'!M162</f>
        <v>4</v>
      </c>
      <c r="G161" s="41">
        <f t="shared" si="18"/>
        <v>4</v>
      </c>
      <c r="H161" s="41"/>
      <c r="I161" s="42">
        <f>'7º MEDIÇÃO'!J162</f>
        <v>395.45</v>
      </c>
      <c r="J161" s="42">
        <f t="shared" si="19"/>
        <v>1581.8</v>
      </c>
      <c r="K161" s="42">
        <f t="shared" si="20"/>
        <v>28.35</v>
      </c>
      <c r="L161" s="42">
        <f t="shared" si="21"/>
        <v>113.4</v>
      </c>
      <c r="M161" s="42">
        <f t="shared" si="22"/>
        <v>1695.2</v>
      </c>
      <c r="N161" s="79">
        <f t="shared" si="23"/>
        <v>4</v>
      </c>
      <c r="O161" s="84">
        <f t="shared" si="24"/>
        <v>28.35</v>
      </c>
      <c r="P161" s="84">
        <f t="shared" si="25"/>
        <v>113.4</v>
      </c>
      <c r="Q161" s="84">
        <f>'7º MEDIÇÃO'!J162</f>
        <v>395.45</v>
      </c>
      <c r="R161" s="84">
        <f t="shared" si="26"/>
        <v>1581.8</v>
      </c>
    </row>
    <row r="162" spans="1:18" s="2" customFormat="1" ht="24">
      <c r="A162" s="33" t="s">
        <v>460</v>
      </c>
      <c r="B162" s="33" t="s">
        <v>491</v>
      </c>
      <c r="C162" s="33" t="s">
        <v>419</v>
      </c>
      <c r="D162" s="40" t="s">
        <v>168</v>
      </c>
      <c r="E162" s="33" t="s">
        <v>11</v>
      </c>
      <c r="F162" s="41">
        <f>'6º Medição'!M163</f>
        <v>7</v>
      </c>
      <c r="G162" s="41">
        <f t="shared" si="18"/>
        <v>7</v>
      </c>
      <c r="H162" s="41"/>
      <c r="I162" s="42">
        <f>'7º MEDIÇÃO'!J163</f>
        <v>51.19</v>
      </c>
      <c r="J162" s="42">
        <f t="shared" si="19"/>
        <v>358.33</v>
      </c>
      <c r="K162" s="42">
        <f t="shared" si="20"/>
        <v>3.67</v>
      </c>
      <c r="L162" s="42">
        <f t="shared" si="21"/>
        <v>25.69</v>
      </c>
      <c r="M162" s="42">
        <f t="shared" si="22"/>
        <v>384.02</v>
      </c>
      <c r="N162" s="79">
        <f t="shared" si="23"/>
        <v>7</v>
      </c>
      <c r="O162" s="84">
        <f t="shared" si="24"/>
        <v>3.67</v>
      </c>
      <c r="P162" s="84">
        <f t="shared" si="25"/>
        <v>25.689999999999998</v>
      </c>
      <c r="Q162" s="84">
        <f>'7º MEDIÇÃO'!J163</f>
        <v>51.19</v>
      </c>
      <c r="R162" s="84">
        <f t="shared" si="26"/>
        <v>358.33</v>
      </c>
    </row>
    <row r="163" spans="1:18" s="2" customFormat="1" ht="60">
      <c r="A163" s="33" t="s">
        <v>5</v>
      </c>
      <c r="B163" s="33" t="s">
        <v>170</v>
      </c>
      <c r="C163" s="33" t="s">
        <v>420</v>
      </c>
      <c r="D163" s="40" t="s">
        <v>296</v>
      </c>
      <c r="E163" s="33" t="s">
        <v>11</v>
      </c>
      <c r="F163" s="41">
        <f>'6º Medição'!M164</f>
        <v>17</v>
      </c>
      <c r="G163" s="41">
        <f t="shared" si="18"/>
        <v>17</v>
      </c>
      <c r="H163" s="41"/>
      <c r="I163" s="42">
        <f>'7º MEDIÇÃO'!J164</f>
        <v>108.55</v>
      </c>
      <c r="J163" s="42">
        <f t="shared" si="19"/>
        <v>1845.35</v>
      </c>
      <c r="K163" s="42">
        <f t="shared" si="20"/>
        <v>7.78</v>
      </c>
      <c r="L163" s="42">
        <f t="shared" si="21"/>
        <v>132.26</v>
      </c>
      <c r="M163" s="42">
        <f t="shared" si="22"/>
        <v>1977.61</v>
      </c>
      <c r="N163" s="79">
        <f t="shared" si="23"/>
        <v>17</v>
      </c>
      <c r="O163" s="84">
        <f t="shared" si="24"/>
        <v>7.78</v>
      </c>
      <c r="P163" s="84">
        <f t="shared" si="25"/>
        <v>132.26</v>
      </c>
      <c r="Q163" s="84">
        <f>'7º MEDIÇÃO'!J164</f>
        <v>108.55</v>
      </c>
      <c r="R163" s="84">
        <f t="shared" si="26"/>
        <v>1845.35</v>
      </c>
    </row>
    <row r="164" spans="1:18" s="2" customFormat="1" ht="36">
      <c r="A164" s="33" t="s">
        <v>460</v>
      </c>
      <c r="B164" s="33" t="s">
        <v>492</v>
      </c>
      <c r="C164" s="33" t="s">
        <v>421</v>
      </c>
      <c r="D164" s="40" t="s">
        <v>171</v>
      </c>
      <c r="E164" s="33" t="s">
        <v>11</v>
      </c>
      <c r="F164" s="41">
        <f>'6º Medição'!M165</f>
        <v>1</v>
      </c>
      <c r="G164" s="41">
        <f t="shared" si="18"/>
        <v>1</v>
      </c>
      <c r="H164" s="41"/>
      <c r="I164" s="42">
        <f>'7º MEDIÇÃO'!J165</f>
        <v>2601.01</v>
      </c>
      <c r="J164" s="42">
        <f t="shared" si="19"/>
        <v>2601.01</v>
      </c>
      <c r="K164" s="42">
        <f t="shared" si="20"/>
        <v>186.49</v>
      </c>
      <c r="L164" s="42">
        <f t="shared" si="21"/>
        <v>186.49</v>
      </c>
      <c r="M164" s="42">
        <f t="shared" si="22"/>
        <v>2787.5</v>
      </c>
      <c r="N164" s="79">
        <f t="shared" si="23"/>
        <v>1</v>
      </c>
      <c r="O164" s="84">
        <f t="shared" si="24"/>
        <v>186.49</v>
      </c>
      <c r="P164" s="84">
        <f t="shared" si="25"/>
        <v>186.49</v>
      </c>
      <c r="Q164" s="84">
        <f>'7º MEDIÇÃO'!J165</f>
        <v>2601.01</v>
      </c>
      <c r="R164" s="84">
        <f t="shared" si="26"/>
        <v>2601.01</v>
      </c>
    </row>
    <row r="165" spans="1:18" s="2" customFormat="1" ht="72">
      <c r="A165" s="33" t="s">
        <v>5</v>
      </c>
      <c r="B165" s="33" t="s">
        <v>172</v>
      </c>
      <c r="C165" s="33" t="s">
        <v>422</v>
      </c>
      <c r="D165" s="40" t="s">
        <v>298</v>
      </c>
      <c r="E165" s="33" t="s">
        <v>11</v>
      </c>
      <c r="F165" s="41">
        <f>'6º Medição'!M166</f>
        <v>1</v>
      </c>
      <c r="G165" s="41">
        <f t="shared" si="18"/>
        <v>1</v>
      </c>
      <c r="H165" s="41"/>
      <c r="I165" s="42">
        <f>'7º MEDIÇÃO'!J166</f>
        <v>312.39</v>
      </c>
      <c r="J165" s="42">
        <f t="shared" si="19"/>
        <v>312.39</v>
      </c>
      <c r="K165" s="42">
        <f t="shared" si="20"/>
        <v>22.4</v>
      </c>
      <c r="L165" s="42">
        <f t="shared" si="21"/>
        <v>22.4</v>
      </c>
      <c r="M165" s="42">
        <f t="shared" si="22"/>
        <v>334.79</v>
      </c>
      <c r="N165" s="79">
        <f t="shared" si="23"/>
        <v>1</v>
      </c>
      <c r="O165" s="84">
        <f t="shared" si="24"/>
        <v>22.4</v>
      </c>
      <c r="P165" s="84">
        <f t="shared" si="25"/>
        <v>22.4</v>
      </c>
      <c r="Q165" s="84">
        <f>'7º MEDIÇÃO'!J166</f>
        <v>312.39</v>
      </c>
      <c r="R165" s="84">
        <f t="shared" si="26"/>
        <v>312.39</v>
      </c>
    </row>
    <row r="166" spans="1:18" s="2" customFormat="1" ht="24">
      <c r="A166" s="33" t="s">
        <v>460</v>
      </c>
      <c r="B166" s="33" t="s">
        <v>493</v>
      </c>
      <c r="C166" s="33" t="s">
        <v>423</v>
      </c>
      <c r="D166" s="40" t="s">
        <v>173</v>
      </c>
      <c r="E166" s="33" t="s">
        <v>11</v>
      </c>
      <c r="F166" s="41">
        <f>'6º Medição'!M167</f>
        <v>1</v>
      </c>
      <c r="G166" s="41">
        <f t="shared" si="18"/>
        <v>1</v>
      </c>
      <c r="H166" s="41"/>
      <c r="I166" s="42">
        <f>'7º MEDIÇÃO'!J167</f>
        <v>1284.6</v>
      </c>
      <c r="J166" s="42">
        <f t="shared" si="19"/>
        <v>1284.6</v>
      </c>
      <c r="K166" s="42">
        <f t="shared" si="20"/>
        <v>92.11</v>
      </c>
      <c r="L166" s="42">
        <f t="shared" si="21"/>
        <v>92.11</v>
      </c>
      <c r="M166" s="42">
        <f t="shared" si="22"/>
        <v>1376.71</v>
      </c>
      <c r="N166" s="79">
        <f t="shared" si="23"/>
        <v>1</v>
      </c>
      <c r="O166" s="84">
        <f t="shared" si="24"/>
        <v>92.11</v>
      </c>
      <c r="P166" s="84">
        <f t="shared" si="25"/>
        <v>92.11</v>
      </c>
      <c r="Q166" s="84">
        <f>'7º MEDIÇÃO'!J167</f>
        <v>1284.6</v>
      </c>
      <c r="R166" s="84">
        <f t="shared" si="26"/>
        <v>1284.6</v>
      </c>
    </row>
    <row r="167" spans="1:18" s="2" customFormat="1" ht="48">
      <c r="A167" s="33" t="s">
        <v>460</v>
      </c>
      <c r="B167" s="33" t="s">
        <v>494</v>
      </c>
      <c r="C167" s="33" t="s">
        <v>424</v>
      </c>
      <c r="D167" s="40" t="s">
        <v>299</v>
      </c>
      <c r="E167" s="33" t="s">
        <v>35</v>
      </c>
      <c r="F167" s="41">
        <f>'6º Medição'!M168</f>
        <v>15.25</v>
      </c>
      <c r="G167" s="41">
        <f t="shared" si="18"/>
        <v>15.25</v>
      </c>
      <c r="H167" s="41"/>
      <c r="I167" s="42">
        <f>'7º MEDIÇÃO'!J168</f>
        <v>2076.53</v>
      </c>
      <c r="J167" s="42">
        <f t="shared" si="19"/>
        <v>31667.08</v>
      </c>
      <c r="K167" s="42">
        <f t="shared" si="20"/>
        <v>148.89</v>
      </c>
      <c r="L167" s="42">
        <f t="shared" si="21"/>
        <v>2270.57</v>
      </c>
      <c r="M167" s="42">
        <f t="shared" si="22"/>
        <v>33937.66</v>
      </c>
      <c r="N167" s="79">
        <f t="shared" si="23"/>
        <v>15.25</v>
      </c>
      <c r="O167" s="84">
        <f t="shared" si="24"/>
        <v>148.89</v>
      </c>
      <c r="P167" s="84">
        <f t="shared" si="25"/>
        <v>2270.5724999999998</v>
      </c>
      <c r="Q167" s="84">
        <f>'7º MEDIÇÃO'!J168</f>
        <v>2076.53</v>
      </c>
      <c r="R167" s="84">
        <f t="shared" si="26"/>
        <v>31667.082500000004</v>
      </c>
    </row>
    <row r="168" spans="1:18" s="2" customFormat="1" ht="24">
      <c r="A168" s="33" t="s">
        <v>460</v>
      </c>
      <c r="B168" s="33" t="s">
        <v>494</v>
      </c>
      <c r="C168" s="33" t="s">
        <v>425</v>
      </c>
      <c r="D168" s="40" t="s">
        <v>174</v>
      </c>
      <c r="E168" s="33" t="s">
        <v>35</v>
      </c>
      <c r="F168" s="41">
        <f>'6º Medição'!M169</f>
        <v>2.35</v>
      </c>
      <c r="G168" s="41">
        <f t="shared" si="18"/>
        <v>2.35</v>
      </c>
      <c r="H168" s="41"/>
      <c r="I168" s="42">
        <f>'7º MEDIÇÃO'!J169</f>
        <v>2078.18</v>
      </c>
      <c r="J168" s="42">
        <f t="shared" si="19"/>
        <v>4883.72</v>
      </c>
      <c r="K168" s="42">
        <f t="shared" si="20"/>
        <v>149.01</v>
      </c>
      <c r="L168" s="42">
        <f t="shared" si="21"/>
        <v>350.17</v>
      </c>
      <c r="M168" s="42">
        <f t="shared" si="22"/>
        <v>5233.9</v>
      </c>
      <c r="N168" s="79">
        <f t="shared" si="23"/>
        <v>2.35</v>
      </c>
      <c r="O168" s="84">
        <f t="shared" si="24"/>
        <v>149.01</v>
      </c>
      <c r="P168" s="84">
        <f t="shared" si="25"/>
        <v>350.1735</v>
      </c>
      <c r="Q168" s="84">
        <f>'7º MEDIÇÃO'!J169</f>
        <v>2078.18</v>
      </c>
      <c r="R168" s="84">
        <f t="shared" si="26"/>
        <v>4883.723</v>
      </c>
    </row>
    <row r="169" spans="1:18" s="2" customFormat="1" ht="24">
      <c r="A169" s="33" t="s">
        <v>460</v>
      </c>
      <c r="B169" s="33" t="s">
        <v>495</v>
      </c>
      <c r="C169" s="33" t="s">
        <v>426</v>
      </c>
      <c r="D169" s="40" t="s">
        <v>176</v>
      </c>
      <c r="E169" s="33" t="s">
        <v>35</v>
      </c>
      <c r="F169" s="41">
        <f>'6º Medição'!M170</f>
        <v>21.6</v>
      </c>
      <c r="G169" s="41">
        <f t="shared" si="18"/>
        <v>21.6</v>
      </c>
      <c r="H169" s="41"/>
      <c r="I169" s="42">
        <f>'7º MEDIÇÃO'!J170</f>
        <v>156.86</v>
      </c>
      <c r="J169" s="42">
        <f t="shared" si="19"/>
        <v>3388.18</v>
      </c>
      <c r="K169" s="42">
        <f t="shared" si="20"/>
        <v>11.25</v>
      </c>
      <c r="L169" s="42">
        <f t="shared" si="21"/>
        <v>243</v>
      </c>
      <c r="M169" s="42">
        <f t="shared" si="22"/>
        <v>3631.18</v>
      </c>
      <c r="N169" s="79">
        <f t="shared" si="23"/>
        <v>21.6</v>
      </c>
      <c r="O169" s="84">
        <f t="shared" si="24"/>
        <v>11.25</v>
      </c>
      <c r="P169" s="84">
        <f t="shared" si="25"/>
        <v>243.00000000000003</v>
      </c>
      <c r="Q169" s="84">
        <f>'7º MEDIÇÃO'!J170</f>
        <v>156.86</v>
      </c>
      <c r="R169" s="84">
        <f t="shared" si="26"/>
        <v>3388.1760000000004</v>
      </c>
    </row>
    <row r="170" spans="1:18" s="4" customFormat="1" ht="15">
      <c r="A170" s="33" t="s">
        <v>31</v>
      </c>
      <c r="B170" s="33">
        <v>95</v>
      </c>
      <c r="C170" s="33" t="s">
        <v>427</v>
      </c>
      <c r="D170" s="40" t="s">
        <v>178</v>
      </c>
      <c r="E170" s="33" t="s">
        <v>11</v>
      </c>
      <c r="F170" s="41">
        <f>'6º Medição'!M171</f>
        <v>1</v>
      </c>
      <c r="G170" s="41">
        <f t="shared" si="18"/>
        <v>1</v>
      </c>
      <c r="H170" s="41"/>
      <c r="I170" s="42">
        <f>'7º MEDIÇÃO'!J171</f>
        <v>395.45</v>
      </c>
      <c r="J170" s="42">
        <f t="shared" si="19"/>
        <v>395.45</v>
      </c>
      <c r="K170" s="42">
        <f t="shared" si="20"/>
        <v>28.35</v>
      </c>
      <c r="L170" s="42">
        <f t="shared" si="21"/>
        <v>28.35</v>
      </c>
      <c r="M170" s="42">
        <f t="shared" si="22"/>
        <v>423.8</v>
      </c>
      <c r="N170" s="79">
        <f t="shared" si="23"/>
        <v>1</v>
      </c>
      <c r="O170" s="84">
        <f t="shared" si="24"/>
        <v>28.35</v>
      </c>
      <c r="P170" s="84">
        <f t="shared" si="25"/>
        <v>28.35</v>
      </c>
      <c r="Q170" s="84">
        <f>'7º MEDIÇÃO'!J171</f>
        <v>395.45</v>
      </c>
      <c r="R170" s="84">
        <f t="shared" si="26"/>
        <v>395.45</v>
      </c>
    </row>
    <row r="171" spans="1:18" s="4" customFormat="1" ht="48">
      <c r="A171" s="33" t="s">
        <v>31</v>
      </c>
      <c r="B171" s="33">
        <v>54</v>
      </c>
      <c r="C171" s="33" t="s">
        <v>428</v>
      </c>
      <c r="D171" s="40" t="s">
        <v>301</v>
      </c>
      <c r="E171" s="33" t="s">
        <v>11</v>
      </c>
      <c r="F171" s="41">
        <f>'6º Medição'!M172</f>
        <v>17</v>
      </c>
      <c r="G171" s="41">
        <f t="shared" si="18"/>
        <v>17</v>
      </c>
      <c r="H171" s="41"/>
      <c r="I171" s="42">
        <f>'7º MEDIÇÃO'!J172</f>
        <v>319.01</v>
      </c>
      <c r="J171" s="42">
        <f t="shared" si="19"/>
        <v>5423.17</v>
      </c>
      <c r="K171" s="42">
        <f t="shared" si="20"/>
        <v>22.87</v>
      </c>
      <c r="L171" s="42">
        <f t="shared" si="21"/>
        <v>388.79</v>
      </c>
      <c r="M171" s="42">
        <f t="shared" si="22"/>
        <v>5811.96</v>
      </c>
      <c r="N171" s="79">
        <f t="shared" si="23"/>
        <v>17</v>
      </c>
      <c r="O171" s="84">
        <f t="shared" si="24"/>
        <v>22.87</v>
      </c>
      <c r="P171" s="84">
        <f t="shared" si="25"/>
        <v>388.79</v>
      </c>
      <c r="Q171" s="84">
        <f>'7º MEDIÇÃO'!J172</f>
        <v>319.01</v>
      </c>
      <c r="R171" s="84">
        <f t="shared" si="26"/>
        <v>5423.17</v>
      </c>
    </row>
    <row r="172" spans="1:18" s="2" customFormat="1" ht="24">
      <c r="A172" s="33" t="s">
        <v>5</v>
      </c>
      <c r="B172" s="33" t="s">
        <v>179</v>
      </c>
      <c r="C172" s="33" t="s">
        <v>429</v>
      </c>
      <c r="D172" s="40" t="s">
        <v>180</v>
      </c>
      <c r="E172" s="33" t="s">
        <v>11</v>
      </c>
      <c r="F172" s="41">
        <f>'6º Medição'!M173</f>
        <v>5</v>
      </c>
      <c r="G172" s="41">
        <f t="shared" si="18"/>
        <v>5</v>
      </c>
      <c r="H172" s="41"/>
      <c r="I172" s="42">
        <f>'7º MEDIÇÃO'!J173</f>
        <v>76.95</v>
      </c>
      <c r="J172" s="42">
        <f t="shared" si="19"/>
        <v>384.75</v>
      </c>
      <c r="K172" s="42">
        <f t="shared" si="20"/>
        <v>5.52</v>
      </c>
      <c r="L172" s="42">
        <f t="shared" si="21"/>
        <v>27.6</v>
      </c>
      <c r="M172" s="42">
        <f t="shared" si="22"/>
        <v>412.35</v>
      </c>
      <c r="N172" s="79">
        <f t="shared" si="23"/>
        <v>5</v>
      </c>
      <c r="O172" s="84">
        <f t="shared" si="24"/>
        <v>5.52</v>
      </c>
      <c r="P172" s="84">
        <f t="shared" si="25"/>
        <v>27.599999999999998</v>
      </c>
      <c r="Q172" s="84">
        <f>'7º MEDIÇÃO'!J173</f>
        <v>76.95</v>
      </c>
      <c r="R172" s="84">
        <f t="shared" si="26"/>
        <v>384.75</v>
      </c>
    </row>
    <row r="173" spans="1:18" s="4" customFormat="1" ht="36">
      <c r="A173" s="33" t="s">
        <v>31</v>
      </c>
      <c r="B173" s="33">
        <v>55</v>
      </c>
      <c r="C173" s="33" t="s">
        <v>430</v>
      </c>
      <c r="D173" s="40" t="s">
        <v>181</v>
      </c>
      <c r="E173" s="33" t="s">
        <v>11</v>
      </c>
      <c r="F173" s="41">
        <f>'6º Medição'!M174</f>
        <v>10</v>
      </c>
      <c r="G173" s="41">
        <f t="shared" si="18"/>
        <v>10</v>
      </c>
      <c r="H173" s="41"/>
      <c r="I173" s="42">
        <f>'7º MEDIÇÃO'!J174</f>
        <v>319.01</v>
      </c>
      <c r="J173" s="42">
        <f t="shared" si="19"/>
        <v>3190.1</v>
      </c>
      <c r="K173" s="42">
        <f t="shared" si="20"/>
        <v>22.87</v>
      </c>
      <c r="L173" s="42">
        <f t="shared" si="21"/>
        <v>228.7</v>
      </c>
      <c r="M173" s="42">
        <f t="shared" si="22"/>
        <v>3418.8</v>
      </c>
      <c r="N173" s="79">
        <f t="shared" si="23"/>
        <v>10</v>
      </c>
      <c r="O173" s="84">
        <f t="shared" si="24"/>
        <v>22.87</v>
      </c>
      <c r="P173" s="84">
        <f t="shared" si="25"/>
        <v>228.70000000000002</v>
      </c>
      <c r="Q173" s="84">
        <f>'7º MEDIÇÃO'!J174</f>
        <v>319.01</v>
      </c>
      <c r="R173" s="84">
        <f t="shared" si="26"/>
        <v>3190.1</v>
      </c>
    </row>
    <row r="174" spans="1:18" s="4" customFormat="1" ht="24">
      <c r="A174" s="33" t="s">
        <v>5</v>
      </c>
      <c r="B174" s="33">
        <v>9535</v>
      </c>
      <c r="C174" s="33" t="s">
        <v>431</v>
      </c>
      <c r="D174" s="40" t="s">
        <v>182</v>
      </c>
      <c r="E174" s="33" t="s">
        <v>11</v>
      </c>
      <c r="F174" s="41">
        <f>'6º Medição'!M175</f>
        <v>3</v>
      </c>
      <c r="G174" s="41">
        <f t="shared" si="18"/>
        <v>3</v>
      </c>
      <c r="H174" s="41"/>
      <c r="I174" s="42">
        <f>'7º MEDIÇÃO'!J175</f>
        <v>166.13</v>
      </c>
      <c r="J174" s="42">
        <f t="shared" si="19"/>
        <v>498.39</v>
      </c>
      <c r="K174" s="42">
        <f t="shared" si="20"/>
        <v>11.91</v>
      </c>
      <c r="L174" s="42">
        <f t="shared" si="21"/>
        <v>35.73</v>
      </c>
      <c r="M174" s="42">
        <f t="shared" si="22"/>
        <v>534.12</v>
      </c>
      <c r="N174" s="79">
        <f t="shared" si="23"/>
        <v>3</v>
      </c>
      <c r="O174" s="84">
        <f t="shared" si="24"/>
        <v>11.91</v>
      </c>
      <c r="P174" s="84">
        <f t="shared" si="25"/>
        <v>35.730000000000004</v>
      </c>
      <c r="Q174" s="84">
        <f>'7º MEDIÇÃO'!J175</f>
        <v>166.13</v>
      </c>
      <c r="R174" s="84">
        <f t="shared" si="26"/>
        <v>498.39</v>
      </c>
    </row>
    <row r="175" spans="1:18" s="2" customFormat="1" ht="15">
      <c r="A175" s="357" t="s">
        <v>188</v>
      </c>
      <c r="B175" s="358"/>
      <c r="C175" s="358"/>
      <c r="D175" s="358"/>
      <c r="E175" s="359"/>
      <c r="F175" s="41">
        <f>'6º Medição'!M176</f>
        <v>0</v>
      </c>
      <c r="G175" s="41">
        <f t="shared" si="18"/>
        <v>0</v>
      </c>
      <c r="H175" s="41"/>
      <c r="I175" s="42">
        <f>'7º MEDIÇÃO'!J176</f>
        <v>0</v>
      </c>
      <c r="J175" s="42">
        <f t="shared" si="19"/>
        <v>0</v>
      </c>
      <c r="K175" s="42">
        <f t="shared" si="20"/>
        <v>0</v>
      </c>
      <c r="L175" s="42">
        <f t="shared" si="21"/>
        <v>0</v>
      </c>
      <c r="M175" s="42">
        <f t="shared" si="22"/>
        <v>0</v>
      </c>
      <c r="N175" s="79">
        <f t="shared" si="23"/>
        <v>0</v>
      </c>
      <c r="O175" s="84">
        <f t="shared" si="24"/>
        <v>0</v>
      </c>
      <c r="P175" s="84">
        <f t="shared" si="25"/>
        <v>0</v>
      </c>
      <c r="Q175" s="84">
        <f>'7º MEDIÇÃO'!J176</f>
        <v>0</v>
      </c>
      <c r="R175" s="84">
        <f t="shared" si="26"/>
        <v>0</v>
      </c>
    </row>
    <row r="176" spans="1:18" s="2" customFormat="1" ht="24">
      <c r="A176" s="33" t="s">
        <v>5</v>
      </c>
      <c r="B176" s="33" t="s">
        <v>189</v>
      </c>
      <c r="C176" s="33" t="s">
        <v>432</v>
      </c>
      <c r="D176" s="40" t="s">
        <v>190</v>
      </c>
      <c r="E176" s="33" t="s">
        <v>11</v>
      </c>
      <c r="F176" s="41">
        <f>'6º Medição'!M177</f>
        <v>3</v>
      </c>
      <c r="G176" s="41">
        <f t="shared" si="18"/>
        <v>3</v>
      </c>
      <c r="H176" s="41"/>
      <c r="I176" s="42">
        <f>'7º MEDIÇÃO'!J177</f>
        <v>74.15</v>
      </c>
      <c r="J176" s="42">
        <f t="shared" si="19"/>
        <v>222.45</v>
      </c>
      <c r="K176" s="42">
        <f t="shared" si="20"/>
        <v>5.32</v>
      </c>
      <c r="L176" s="42">
        <f t="shared" si="21"/>
        <v>15.96</v>
      </c>
      <c r="M176" s="42">
        <f t="shared" si="22"/>
        <v>238.41</v>
      </c>
      <c r="N176" s="79">
        <f t="shared" si="23"/>
        <v>3</v>
      </c>
      <c r="O176" s="84">
        <f t="shared" si="24"/>
        <v>5.32</v>
      </c>
      <c r="P176" s="84">
        <f t="shared" si="25"/>
        <v>15.96</v>
      </c>
      <c r="Q176" s="84">
        <f>'7º MEDIÇÃO'!J177</f>
        <v>74.15</v>
      </c>
      <c r="R176" s="84">
        <f t="shared" si="26"/>
        <v>222.45000000000002</v>
      </c>
    </row>
    <row r="177" spans="1:18" s="2" customFormat="1" ht="36">
      <c r="A177" s="33" t="s">
        <v>5</v>
      </c>
      <c r="B177" s="33">
        <v>40729</v>
      </c>
      <c r="C177" s="33" t="s">
        <v>433</v>
      </c>
      <c r="D177" s="40" t="s">
        <v>191</v>
      </c>
      <c r="E177" s="33" t="s">
        <v>11</v>
      </c>
      <c r="F177" s="41">
        <f>'6º Medição'!M178</f>
        <v>8</v>
      </c>
      <c r="G177" s="41">
        <f t="shared" si="18"/>
        <v>8</v>
      </c>
      <c r="H177" s="41"/>
      <c r="I177" s="42">
        <f>'7º MEDIÇÃO'!J178</f>
        <v>173.78</v>
      </c>
      <c r="J177" s="42">
        <f t="shared" si="19"/>
        <v>1390.24</v>
      </c>
      <c r="K177" s="42">
        <f t="shared" si="20"/>
        <v>12.46</v>
      </c>
      <c r="L177" s="42">
        <f t="shared" si="21"/>
        <v>99.68</v>
      </c>
      <c r="M177" s="42">
        <f t="shared" si="22"/>
        <v>1489.92</v>
      </c>
      <c r="N177" s="79">
        <f t="shared" si="23"/>
        <v>8</v>
      </c>
      <c r="O177" s="84">
        <f t="shared" si="24"/>
        <v>12.46</v>
      </c>
      <c r="P177" s="84">
        <f t="shared" si="25"/>
        <v>99.68</v>
      </c>
      <c r="Q177" s="84">
        <f>'7º MEDIÇÃO'!J178</f>
        <v>173.78</v>
      </c>
      <c r="R177" s="84">
        <f t="shared" si="26"/>
        <v>1390.24</v>
      </c>
    </row>
    <row r="178" spans="1:18" s="2" customFormat="1" ht="24">
      <c r="A178" s="33" t="s">
        <v>5</v>
      </c>
      <c r="B178" s="33" t="s">
        <v>193</v>
      </c>
      <c r="C178" s="33" t="s">
        <v>434</v>
      </c>
      <c r="D178" s="40" t="s">
        <v>194</v>
      </c>
      <c r="E178" s="33" t="s">
        <v>11</v>
      </c>
      <c r="F178" s="41">
        <f>'6º Medição'!M179</f>
        <v>20</v>
      </c>
      <c r="G178" s="41">
        <f t="shared" si="18"/>
        <v>20</v>
      </c>
      <c r="H178" s="41"/>
      <c r="I178" s="42">
        <f>'7º MEDIÇÃO'!J179</f>
        <v>86.89</v>
      </c>
      <c r="J178" s="42">
        <f t="shared" si="19"/>
        <v>1737.8</v>
      </c>
      <c r="K178" s="42">
        <f t="shared" si="20"/>
        <v>6.23</v>
      </c>
      <c r="L178" s="42">
        <f t="shared" si="21"/>
        <v>124.6</v>
      </c>
      <c r="M178" s="42">
        <f t="shared" si="22"/>
        <v>1862.4</v>
      </c>
      <c r="N178" s="79">
        <f t="shared" si="23"/>
        <v>20</v>
      </c>
      <c r="O178" s="84">
        <f t="shared" si="24"/>
        <v>6.23</v>
      </c>
      <c r="P178" s="84">
        <f t="shared" si="25"/>
        <v>124.60000000000001</v>
      </c>
      <c r="Q178" s="84">
        <f>'7º MEDIÇÃO'!J179</f>
        <v>86.89</v>
      </c>
      <c r="R178" s="84">
        <f t="shared" si="26"/>
        <v>1737.8</v>
      </c>
    </row>
    <row r="179" spans="1:18" s="2" customFormat="1" ht="24">
      <c r="A179" s="33" t="s">
        <v>460</v>
      </c>
      <c r="B179" s="33" t="s">
        <v>496</v>
      </c>
      <c r="C179" s="33" t="s">
        <v>435</v>
      </c>
      <c r="D179" s="40" t="s">
        <v>196</v>
      </c>
      <c r="E179" s="33" t="s">
        <v>11</v>
      </c>
      <c r="F179" s="41">
        <f>'6º Medição'!M180</f>
        <v>2</v>
      </c>
      <c r="G179" s="41">
        <f t="shared" si="18"/>
        <v>2</v>
      </c>
      <c r="H179" s="41"/>
      <c r="I179" s="42">
        <f>'7º MEDIÇÃO'!J180</f>
        <v>2589.8</v>
      </c>
      <c r="J179" s="42">
        <f t="shared" si="19"/>
        <v>5179.6</v>
      </c>
      <c r="K179" s="42">
        <f t="shared" si="20"/>
        <v>185.69</v>
      </c>
      <c r="L179" s="42">
        <f t="shared" si="21"/>
        <v>371.38</v>
      </c>
      <c r="M179" s="42">
        <f t="shared" si="22"/>
        <v>5550.98</v>
      </c>
      <c r="N179" s="79">
        <f t="shared" si="23"/>
        <v>2</v>
      </c>
      <c r="O179" s="84">
        <f t="shared" si="24"/>
        <v>185.69</v>
      </c>
      <c r="P179" s="84">
        <f t="shared" si="25"/>
        <v>371.38</v>
      </c>
      <c r="Q179" s="84">
        <f>'7º MEDIÇÃO'!J180</f>
        <v>2589.8</v>
      </c>
      <c r="R179" s="84">
        <f t="shared" si="26"/>
        <v>5179.6</v>
      </c>
    </row>
    <row r="180" spans="1:18" s="2" customFormat="1" ht="24">
      <c r="A180" s="33" t="s">
        <v>5</v>
      </c>
      <c r="B180" s="33" t="s">
        <v>183</v>
      </c>
      <c r="C180" s="33" t="s">
        <v>436</v>
      </c>
      <c r="D180" s="40" t="s">
        <v>184</v>
      </c>
      <c r="E180" s="33" t="s">
        <v>11</v>
      </c>
      <c r="F180" s="41">
        <f>'6º Medição'!M181</f>
        <v>1</v>
      </c>
      <c r="G180" s="41">
        <f t="shared" si="18"/>
        <v>1</v>
      </c>
      <c r="H180" s="41"/>
      <c r="I180" s="42">
        <f>'7º MEDIÇÃO'!J181</f>
        <v>50.57</v>
      </c>
      <c r="J180" s="42">
        <f t="shared" si="19"/>
        <v>50.57</v>
      </c>
      <c r="K180" s="42">
        <f t="shared" si="20"/>
        <v>3.63</v>
      </c>
      <c r="L180" s="42">
        <f t="shared" si="21"/>
        <v>3.63</v>
      </c>
      <c r="M180" s="42">
        <f t="shared" si="22"/>
        <v>54.2</v>
      </c>
      <c r="N180" s="79">
        <f t="shared" si="23"/>
        <v>1</v>
      </c>
      <c r="O180" s="84">
        <f t="shared" si="24"/>
        <v>3.63</v>
      </c>
      <c r="P180" s="84">
        <f t="shared" si="25"/>
        <v>3.63</v>
      </c>
      <c r="Q180" s="84">
        <f>'7º MEDIÇÃO'!J181</f>
        <v>50.57</v>
      </c>
      <c r="R180" s="84">
        <f t="shared" si="26"/>
        <v>50.57</v>
      </c>
    </row>
    <row r="181" spans="1:18" s="2" customFormat="1" ht="15">
      <c r="A181" s="33" t="s">
        <v>5</v>
      </c>
      <c r="B181" s="33">
        <v>72618</v>
      </c>
      <c r="C181" s="33" t="s">
        <v>437</v>
      </c>
      <c r="D181" s="40" t="s">
        <v>185</v>
      </c>
      <c r="E181" s="33" t="s">
        <v>11</v>
      </c>
      <c r="F181" s="41">
        <f>'6º Medição'!M182</f>
        <v>1</v>
      </c>
      <c r="G181" s="41">
        <f t="shared" si="18"/>
        <v>1</v>
      </c>
      <c r="H181" s="41"/>
      <c r="I181" s="42">
        <f>'7º MEDIÇÃO'!J182</f>
        <v>11.01</v>
      </c>
      <c r="J181" s="42">
        <f t="shared" si="19"/>
        <v>11.01</v>
      </c>
      <c r="K181" s="42">
        <f t="shared" si="20"/>
        <v>0.79</v>
      </c>
      <c r="L181" s="42">
        <f t="shared" si="21"/>
        <v>0.79</v>
      </c>
      <c r="M181" s="42">
        <f t="shared" si="22"/>
        <v>11.8</v>
      </c>
      <c r="N181" s="79">
        <f t="shared" si="23"/>
        <v>1</v>
      </c>
      <c r="O181" s="84">
        <f t="shared" si="24"/>
        <v>0.79</v>
      </c>
      <c r="P181" s="84">
        <f t="shared" si="25"/>
        <v>0.79</v>
      </c>
      <c r="Q181" s="84">
        <f>'7º MEDIÇÃO'!J182</f>
        <v>11.01</v>
      </c>
      <c r="R181" s="84">
        <f t="shared" si="26"/>
        <v>11.01</v>
      </c>
    </row>
    <row r="182" spans="1:18" s="2" customFormat="1" ht="24">
      <c r="A182" s="33" t="s">
        <v>5</v>
      </c>
      <c r="B182" s="33" t="s">
        <v>186</v>
      </c>
      <c r="C182" s="33" t="s">
        <v>438</v>
      </c>
      <c r="D182" s="40" t="s">
        <v>187</v>
      </c>
      <c r="E182" s="33" t="s">
        <v>11</v>
      </c>
      <c r="F182" s="41">
        <f>'6º Medição'!M183</f>
        <v>2</v>
      </c>
      <c r="G182" s="41">
        <f t="shared" si="18"/>
        <v>2</v>
      </c>
      <c r="H182" s="41"/>
      <c r="I182" s="42">
        <f>'7º MEDIÇÃO'!J183</f>
        <v>45.73</v>
      </c>
      <c r="J182" s="42">
        <f t="shared" si="19"/>
        <v>91.46</v>
      </c>
      <c r="K182" s="42">
        <f t="shared" si="20"/>
        <v>3.28</v>
      </c>
      <c r="L182" s="42">
        <f t="shared" si="21"/>
        <v>6.56</v>
      </c>
      <c r="M182" s="42">
        <f t="shared" si="22"/>
        <v>98.02</v>
      </c>
      <c r="N182" s="79">
        <f t="shared" si="23"/>
        <v>2</v>
      </c>
      <c r="O182" s="84">
        <f t="shared" si="24"/>
        <v>3.28</v>
      </c>
      <c r="P182" s="84">
        <f t="shared" si="25"/>
        <v>6.56</v>
      </c>
      <c r="Q182" s="84">
        <f>'7º MEDIÇÃO'!J183</f>
        <v>45.73</v>
      </c>
      <c r="R182" s="84">
        <f t="shared" si="26"/>
        <v>91.46</v>
      </c>
    </row>
    <row r="183" spans="1:18" s="2" customFormat="1" ht="15">
      <c r="A183" s="33" t="s">
        <v>5</v>
      </c>
      <c r="B183" s="33">
        <v>40777</v>
      </c>
      <c r="C183" s="33" t="s">
        <v>439</v>
      </c>
      <c r="D183" s="40" t="s">
        <v>197</v>
      </c>
      <c r="E183" s="33" t="s">
        <v>11</v>
      </c>
      <c r="F183" s="41">
        <f>'6º Medição'!M184</f>
        <v>11</v>
      </c>
      <c r="G183" s="41">
        <f t="shared" si="18"/>
        <v>11</v>
      </c>
      <c r="H183" s="41"/>
      <c r="I183" s="42">
        <f>'7º MEDIÇÃO'!J184</f>
        <v>35.93</v>
      </c>
      <c r="J183" s="42">
        <f t="shared" si="19"/>
        <v>395.23</v>
      </c>
      <c r="K183" s="42">
        <f t="shared" si="20"/>
        <v>2.58</v>
      </c>
      <c r="L183" s="42">
        <f t="shared" si="21"/>
        <v>28.38</v>
      </c>
      <c r="M183" s="42">
        <f t="shared" si="22"/>
        <v>423.61</v>
      </c>
      <c r="N183" s="79">
        <f t="shared" si="23"/>
        <v>11</v>
      </c>
      <c r="O183" s="84">
        <f t="shared" si="24"/>
        <v>2.58</v>
      </c>
      <c r="P183" s="84">
        <f t="shared" si="25"/>
        <v>28.380000000000003</v>
      </c>
      <c r="Q183" s="84">
        <f>'7º MEDIÇÃO'!J184</f>
        <v>35.93</v>
      </c>
      <c r="R183" s="84">
        <f t="shared" si="26"/>
        <v>395.23</v>
      </c>
    </row>
    <row r="184" spans="1:18" s="2" customFormat="1" ht="15">
      <c r="A184" s="357" t="s">
        <v>198</v>
      </c>
      <c r="B184" s="358"/>
      <c r="C184" s="358"/>
      <c r="D184" s="358"/>
      <c r="E184" s="359"/>
      <c r="F184" s="41">
        <f>'6º Medição'!M185</f>
        <v>0</v>
      </c>
      <c r="G184" s="41">
        <f t="shared" si="18"/>
        <v>0</v>
      </c>
      <c r="H184" s="41"/>
      <c r="I184" s="42">
        <f>'7º MEDIÇÃO'!J185</f>
        <v>0</v>
      </c>
      <c r="J184" s="42">
        <f t="shared" si="19"/>
        <v>0</v>
      </c>
      <c r="K184" s="42">
        <f t="shared" si="20"/>
        <v>0</v>
      </c>
      <c r="L184" s="42">
        <f t="shared" si="21"/>
        <v>0</v>
      </c>
      <c r="M184" s="42">
        <f t="shared" si="22"/>
        <v>0</v>
      </c>
      <c r="N184" s="79">
        <f t="shared" si="23"/>
        <v>0</v>
      </c>
      <c r="O184" s="84">
        <f t="shared" si="24"/>
        <v>0</v>
      </c>
      <c r="P184" s="84">
        <f t="shared" si="25"/>
        <v>0</v>
      </c>
      <c r="Q184" s="84">
        <f>'7º MEDIÇÃO'!J185</f>
        <v>0</v>
      </c>
      <c r="R184" s="84">
        <f t="shared" si="26"/>
        <v>0</v>
      </c>
    </row>
    <row r="185" spans="1:18" s="2" customFormat="1" ht="24">
      <c r="A185" s="33" t="s">
        <v>5</v>
      </c>
      <c r="B185" s="33" t="s">
        <v>199</v>
      </c>
      <c r="C185" s="33" t="s">
        <v>440</v>
      </c>
      <c r="D185" s="40" t="s">
        <v>200</v>
      </c>
      <c r="E185" s="33" t="s">
        <v>121</v>
      </c>
      <c r="F185" s="41">
        <f>'6º Medição'!M186</f>
        <v>38</v>
      </c>
      <c r="G185" s="41">
        <f t="shared" si="18"/>
        <v>38</v>
      </c>
      <c r="H185" s="41"/>
      <c r="I185" s="42">
        <f>'7º MEDIÇÃO'!J186</f>
        <v>59.12</v>
      </c>
      <c r="J185" s="42">
        <f t="shared" si="19"/>
        <v>2246.56</v>
      </c>
      <c r="K185" s="42">
        <f t="shared" si="20"/>
        <v>4.24</v>
      </c>
      <c r="L185" s="42">
        <f t="shared" si="21"/>
        <v>161.12</v>
      </c>
      <c r="M185" s="42">
        <f t="shared" si="22"/>
        <v>2407.68</v>
      </c>
      <c r="N185" s="79">
        <f t="shared" si="23"/>
        <v>38</v>
      </c>
      <c r="O185" s="84">
        <f t="shared" si="24"/>
        <v>4.24</v>
      </c>
      <c r="P185" s="84">
        <f t="shared" si="25"/>
        <v>161.12</v>
      </c>
      <c r="Q185" s="84">
        <f>'7º MEDIÇÃO'!J186</f>
        <v>59.12</v>
      </c>
      <c r="R185" s="84">
        <f t="shared" si="26"/>
        <v>2246.56</v>
      </c>
    </row>
    <row r="186" spans="1:18" s="2" customFormat="1" ht="24">
      <c r="A186" s="33" t="s">
        <v>460</v>
      </c>
      <c r="B186" s="33" t="s">
        <v>502</v>
      </c>
      <c r="C186" s="33" t="s">
        <v>441</v>
      </c>
      <c r="D186" s="40" t="s">
        <v>202</v>
      </c>
      <c r="E186" s="33" t="s">
        <v>11</v>
      </c>
      <c r="F186" s="41">
        <f>'6º Medição'!M187</f>
        <v>8</v>
      </c>
      <c r="G186" s="41">
        <f t="shared" si="18"/>
        <v>8</v>
      </c>
      <c r="H186" s="41"/>
      <c r="I186" s="42">
        <f>'7º MEDIÇÃO'!J187</f>
        <v>84.6</v>
      </c>
      <c r="J186" s="42">
        <f t="shared" si="19"/>
        <v>676.8</v>
      </c>
      <c r="K186" s="42">
        <f t="shared" si="20"/>
        <v>6.07</v>
      </c>
      <c r="L186" s="42">
        <f t="shared" si="21"/>
        <v>48.56</v>
      </c>
      <c r="M186" s="42">
        <f t="shared" si="22"/>
        <v>725.36</v>
      </c>
      <c r="N186" s="79">
        <f t="shared" si="23"/>
        <v>8</v>
      </c>
      <c r="O186" s="84">
        <f t="shared" si="24"/>
        <v>6.07</v>
      </c>
      <c r="P186" s="84">
        <f t="shared" si="25"/>
        <v>48.56</v>
      </c>
      <c r="Q186" s="84">
        <f>'7º MEDIÇÃO'!J187</f>
        <v>84.6</v>
      </c>
      <c r="R186" s="84">
        <f t="shared" si="26"/>
        <v>676.8</v>
      </c>
    </row>
    <row r="187" spans="1:18" s="2" customFormat="1" ht="24">
      <c r="A187" s="33" t="s">
        <v>460</v>
      </c>
      <c r="B187" s="33" t="s">
        <v>503</v>
      </c>
      <c r="C187" s="33" t="s">
        <v>442</v>
      </c>
      <c r="D187" s="40" t="s">
        <v>203</v>
      </c>
      <c r="E187" s="33" t="s">
        <v>11</v>
      </c>
      <c r="F187" s="41">
        <f>'6º Medição'!M188</f>
        <v>38</v>
      </c>
      <c r="G187" s="41">
        <f t="shared" si="18"/>
        <v>38</v>
      </c>
      <c r="H187" s="41"/>
      <c r="I187" s="42">
        <f>'7º MEDIÇÃO'!J188</f>
        <v>59.12</v>
      </c>
      <c r="J187" s="42">
        <f t="shared" si="19"/>
        <v>2246.56</v>
      </c>
      <c r="K187" s="42">
        <f t="shared" si="20"/>
        <v>4.24</v>
      </c>
      <c r="L187" s="42">
        <f t="shared" si="21"/>
        <v>161.12</v>
      </c>
      <c r="M187" s="42">
        <f t="shared" si="22"/>
        <v>2407.68</v>
      </c>
      <c r="N187" s="79">
        <f t="shared" si="23"/>
        <v>38</v>
      </c>
      <c r="O187" s="84">
        <f t="shared" si="24"/>
        <v>4.24</v>
      </c>
      <c r="P187" s="84">
        <f t="shared" si="25"/>
        <v>161.12</v>
      </c>
      <c r="Q187" s="84">
        <f>'7º MEDIÇÃO'!J188</f>
        <v>59.12</v>
      </c>
      <c r="R187" s="84">
        <f t="shared" si="26"/>
        <v>2246.56</v>
      </c>
    </row>
    <row r="188" spans="1:18" s="2" customFormat="1" ht="24">
      <c r="A188" s="33" t="s">
        <v>5</v>
      </c>
      <c r="B188" s="33" t="s">
        <v>204</v>
      </c>
      <c r="C188" s="33" t="s">
        <v>443</v>
      </c>
      <c r="D188" s="40" t="s">
        <v>205</v>
      </c>
      <c r="E188" s="33" t="s">
        <v>121</v>
      </c>
      <c r="F188" s="41">
        <f>'6º Medição'!M189</f>
        <v>8</v>
      </c>
      <c r="G188" s="41">
        <f t="shared" si="18"/>
        <v>8</v>
      </c>
      <c r="H188" s="41"/>
      <c r="I188" s="42">
        <f>'7º MEDIÇÃO'!J189</f>
        <v>71.86</v>
      </c>
      <c r="J188" s="42">
        <f t="shared" si="19"/>
        <v>574.88</v>
      </c>
      <c r="K188" s="42">
        <f t="shared" si="20"/>
        <v>5.15</v>
      </c>
      <c r="L188" s="42">
        <f t="shared" si="21"/>
        <v>41.2</v>
      </c>
      <c r="M188" s="42">
        <f t="shared" si="22"/>
        <v>616.08</v>
      </c>
      <c r="N188" s="79">
        <f t="shared" si="23"/>
        <v>8</v>
      </c>
      <c r="O188" s="84">
        <f t="shared" si="24"/>
        <v>5.15</v>
      </c>
      <c r="P188" s="84">
        <f t="shared" si="25"/>
        <v>41.2</v>
      </c>
      <c r="Q188" s="84">
        <f>'7º MEDIÇÃO'!J189</f>
        <v>71.86</v>
      </c>
      <c r="R188" s="84">
        <f t="shared" si="26"/>
        <v>574.88</v>
      </c>
    </row>
    <row r="189" spans="1:18" s="2" customFormat="1" ht="15">
      <c r="A189" s="357" t="s">
        <v>206</v>
      </c>
      <c r="B189" s="358"/>
      <c r="C189" s="358"/>
      <c r="D189" s="358"/>
      <c r="E189" s="359"/>
      <c r="F189" s="41">
        <f>'6º Medição'!M190</f>
        <v>0</v>
      </c>
      <c r="G189" s="41">
        <f t="shared" si="18"/>
        <v>0</v>
      </c>
      <c r="H189" s="41"/>
      <c r="I189" s="42">
        <f>'7º MEDIÇÃO'!J190</f>
        <v>0</v>
      </c>
      <c r="J189" s="42">
        <f t="shared" si="19"/>
        <v>0</v>
      </c>
      <c r="K189" s="42">
        <f t="shared" si="20"/>
        <v>0</v>
      </c>
      <c r="L189" s="42">
        <f t="shared" si="21"/>
        <v>0</v>
      </c>
      <c r="M189" s="42">
        <f t="shared" si="22"/>
        <v>0</v>
      </c>
      <c r="N189" s="79">
        <f t="shared" si="23"/>
        <v>0</v>
      </c>
      <c r="O189" s="84">
        <f t="shared" si="24"/>
        <v>0</v>
      </c>
      <c r="P189" s="84">
        <f t="shared" si="25"/>
        <v>0</v>
      </c>
      <c r="Q189" s="84">
        <f>'7º MEDIÇÃO'!J190</f>
        <v>0</v>
      </c>
      <c r="R189" s="84">
        <f t="shared" si="26"/>
        <v>0</v>
      </c>
    </row>
    <row r="190" spans="1:18" s="2" customFormat="1" ht="108">
      <c r="A190" s="33" t="s">
        <v>5</v>
      </c>
      <c r="B190" s="33" t="s">
        <v>207</v>
      </c>
      <c r="C190" s="33" t="s">
        <v>444</v>
      </c>
      <c r="D190" s="40" t="s">
        <v>302</v>
      </c>
      <c r="E190" s="33" t="s">
        <v>11</v>
      </c>
      <c r="F190" s="41">
        <f>'6º Medição'!M191</f>
        <v>22</v>
      </c>
      <c r="G190" s="41">
        <f t="shared" si="18"/>
        <v>22</v>
      </c>
      <c r="H190" s="41"/>
      <c r="I190" s="42">
        <f>'7º MEDIÇÃO'!J191</f>
        <v>164</v>
      </c>
      <c r="J190" s="42">
        <f t="shared" si="19"/>
        <v>3608</v>
      </c>
      <c r="K190" s="42">
        <f t="shared" si="20"/>
        <v>11.76</v>
      </c>
      <c r="L190" s="42">
        <f t="shared" si="21"/>
        <v>258.72</v>
      </c>
      <c r="M190" s="42">
        <f t="shared" si="22"/>
        <v>3866.72</v>
      </c>
      <c r="N190" s="79">
        <f t="shared" si="23"/>
        <v>22</v>
      </c>
      <c r="O190" s="84">
        <f t="shared" si="24"/>
        <v>11.76</v>
      </c>
      <c r="P190" s="84">
        <f t="shared" si="25"/>
        <v>258.71999999999997</v>
      </c>
      <c r="Q190" s="84">
        <f>'7º MEDIÇÃO'!J191</f>
        <v>164</v>
      </c>
      <c r="R190" s="84">
        <f t="shared" si="26"/>
        <v>3608</v>
      </c>
    </row>
    <row r="191" spans="1:18" s="2" customFormat="1" ht="48">
      <c r="A191" s="33" t="s">
        <v>5</v>
      </c>
      <c r="B191" s="33" t="s">
        <v>208</v>
      </c>
      <c r="C191" s="33" t="s">
        <v>445</v>
      </c>
      <c r="D191" s="40" t="s">
        <v>304</v>
      </c>
      <c r="E191" s="33" t="s">
        <v>35</v>
      </c>
      <c r="F191" s="41">
        <f>'6º Medição'!M192</f>
        <v>30.4</v>
      </c>
      <c r="G191" s="41">
        <f t="shared" si="18"/>
        <v>30.4</v>
      </c>
      <c r="H191" s="41"/>
      <c r="I191" s="42">
        <f>'7º MEDIÇÃO'!J192</f>
        <v>46.38</v>
      </c>
      <c r="J191" s="42">
        <f t="shared" si="19"/>
        <v>1409.95</v>
      </c>
      <c r="K191" s="42">
        <f t="shared" si="20"/>
        <v>3.33</v>
      </c>
      <c r="L191" s="42">
        <f t="shared" si="21"/>
        <v>101.23</v>
      </c>
      <c r="M191" s="42">
        <f t="shared" si="22"/>
        <v>1511.18</v>
      </c>
      <c r="N191" s="79">
        <f t="shared" si="23"/>
        <v>30.4</v>
      </c>
      <c r="O191" s="84">
        <f t="shared" si="24"/>
        <v>3.33</v>
      </c>
      <c r="P191" s="84">
        <f t="shared" si="25"/>
        <v>101.232</v>
      </c>
      <c r="Q191" s="84">
        <f>'7º MEDIÇÃO'!J192</f>
        <v>46.38</v>
      </c>
      <c r="R191" s="84">
        <f t="shared" si="26"/>
        <v>1409.952</v>
      </c>
    </row>
    <row r="192" spans="1:18" s="2" customFormat="1" ht="36">
      <c r="A192" s="33" t="s">
        <v>5</v>
      </c>
      <c r="B192" s="33" t="s">
        <v>209</v>
      </c>
      <c r="C192" s="33" t="s">
        <v>446</v>
      </c>
      <c r="D192" s="40" t="s">
        <v>306</v>
      </c>
      <c r="E192" s="33" t="s">
        <v>35</v>
      </c>
      <c r="F192" s="41">
        <f>'6º Medição'!M193</f>
        <v>186</v>
      </c>
      <c r="G192" s="41">
        <f t="shared" si="18"/>
        <v>186</v>
      </c>
      <c r="H192" s="41"/>
      <c r="I192" s="42">
        <f>'7º MEDIÇÃO'!J193</f>
        <v>52.75</v>
      </c>
      <c r="J192" s="42">
        <f t="shared" si="19"/>
        <v>9811.5</v>
      </c>
      <c r="K192" s="42">
        <f t="shared" si="20"/>
        <v>3.78</v>
      </c>
      <c r="L192" s="42">
        <f t="shared" si="21"/>
        <v>703.08</v>
      </c>
      <c r="M192" s="42">
        <f t="shared" si="22"/>
        <v>10514.58</v>
      </c>
      <c r="N192" s="79">
        <f t="shared" si="23"/>
        <v>186</v>
      </c>
      <c r="O192" s="84">
        <f t="shared" si="24"/>
        <v>3.78</v>
      </c>
      <c r="P192" s="84">
        <f t="shared" si="25"/>
        <v>703.0799999999999</v>
      </c>
      <c r="Q192" s="84">
        <f>'7º MEDIÇÃO'!J193</f>
        <v>52.75</v>
      </c>
      <c r="R192" s="84">
        <f t="shared" si="26"/>
        <v>9811.5</v>
      </c>
    </row>
    <row r="193" spans="1:18" s="2" customFormat="1" ht="15">
      <c r="A193" s="61"/>
      <c r="B193" s="38"/>
      <c r="C193" s="38"/>
      <c r="D193" s="62"/>
      <c r="E193" s="38"/>
      <c r="F193" s="41">
        <f>'6º Medição'!M194</f>
        <v>0</v>
      </c>
      <c r="G193" s="41">
        <f t="shared" si="18"/>
        <v>0</v>
      </c>
      <c r="H193" s="41"/>
      <c r="I193" s="42"/>
      <c r="J193" s="42"/>
      <c r="K193" s="42"/>
      <c r="L193" s="42"/>
      <c r="M193" s="42"/>
      <c r="N193" s="79">
        <f t="shared" si="23"/>
        <v>0</v>
      </c>
      <c r="O193" s="84">
        <f t="shared" si="24"/>
        <v>0</v>
      </c>
      <c r="P193" s="84">
        <f t="shared" si="25"/>
        <v>0</v>
      </c>
      <c r="Q193" s="84">
        <f>'7º MEDIÇÃO'!J194</f>
        <v>0</v>
      </c>
      <c r="R193" s="84">
        <f t="shared" si="26"/>
        <v>0</v>
      </c>
    </row>
    <row r="194" spans="1:19" s="2" customFormat="1" ht="15" customHeight="1">
      <c r="A194" s="347" t="s">
        <v>316</v>
      </c>
      <c r="B194" s="348"/>
      <c r="C194" s="348"/>
      <c r="D194" s="348"/>
      <c r="E194" s="348"/>
      <c r="F194" s="41">
        <f>'6º Medição'!M195</f>
        <v>0</v>
      </c>
      <c r="G194" s="41">
        <f t="shared" si="18"/>
        <v>0</v>
      </c>
      <c r="H194" s="41"/>
      <c r="I194" s="42"/>
      <c r="J194" s="42"/>
      <c r="K194" s="42"/>
      <c r="L194" s="42"/>
      <c r="M194" s="42"/>
      <c r="N194" s="79">
        <f t="shared" si="23"/>
        <v>0</v>
      </c>
      <c r="O194" s="84">
        <f t="shared" si="24"/>
        <v>0</v>
      </c>
      <c r="P194" s="84">
        <f t="shared" si="25"/>
        <v>0</v>
      </c>
      <c r="Q194" s="84">
        <f>'7º MEDIÇÃO'!J195</f>
        <v>0</v>
      </c>
      <c r="R194" s="84">
        <f t="shared" si="26"/>
        <v>0</v>
      </c>
      <c r="S194" s="101">
        <f>SUM(J195:J198)</f>
        <v>24422.29</v>
      </c>
    </row>
    <row r="195" spans="1:18" s="2" customFormat="1" ht="24">
      <c r="A195" s="33" t="s">
        <v>460</v>
      </c>
      <c r="B195" s="33" t="s">
        <v>497</v>
      </c>
      <c r="C195" s="33" t="s">
        <v>447</v>
      </c>
      <c r="D195" s="40" t="s">
        <v>210</v>
      </c>
      <c r="E195" s="33" t="s">
        <v>35</v>
      </c>
      <c r="F195" s="41">
        <f>'6º Medição'!M196</f>
        <v>30</v>
      </c>
      <c r="G195" s="41">
        <f t="shared" si="18"/>
        <v>30</v>
      </c>
      <c r="H195" s="41"/>
      <c r="I195" s="42">
        <f>'7º MEDIÇÃO'!J196</f>
        <v>43.83</v>
      </c>
      <c r="J195" s="42">
        <f t="shared" si="19"/>
        <v>1314.9</v>
      </c>
      <c r="K195" s="42">
        <f t="shared" si="20"/>
        <v>3.14</v>
      </c>
      <c r="L195" s="42">
        <f t="shared" si="21"/>
        <v>94.2</v>
      </c>
      <c r="M195" s="42">
        <f t="shared" si="22"/>
        <v>1409.1</v>
      </c>
      <c r="N195" s="79">
        <f t="shared" si="23"/>
        <v>30</v>
      </c>
      <c r="O195" s="84">
        <f t="shared" si="24"/>
        <v>3.14</v>
      </c>
      <c r="P195" s="84">
        <f t="shared" si="25"/>
        <v>94.2</v>
      </c>
      <c r="Q195" s="84">
        <f>'7º MEDIÇÃO'!J196</f>
        <v>43.83</v>
      </c>
      <c r="R195" s="84">
        <f t="shared" si="26"/>
        <v>1314.8999999999999</v>
      </c>
    </row>
    <row r="196" spans="1:18" s="2" customFormat="1" ht="24">
      <c r="A196" s="33" t="s">
        <v>5</v>
      </c>
      <c r="B196" s="33" t="s">
        <v>212</v>
      </c>
      <c r="C196" s="33" t="s">
        <v>448</v>
      </c>
      <c r="D196" s="40" t="s">
        <v>213</v>
      </c>
      <c r="E196" s="33" t="s">
        <v>11</v>
      </c>
      <c r="F196" s="41">
        <f>'6º Medição'!M197</f>
        <v>1</v>
      </c>
      <c r="G196" s="41">
        <f t="shared" si="18"/>
        <v>1</v>
      </c>
      <c r="H196" s="41"/>
      <c r="I196" s="42">
        <f>'7º MEDIÇÃO'!J197</f>
        <v>48.67</v>
      </c>
      <c r="J196" s="42">
        <f t="shared" si="19"/>
        <v>48.67</v>
      </c>
      <c r="K196" s="42">
        <f t="shared" si="20"/>
        <v>3.49</v>
      </c>
      <c r="L196" s="42">
        <f t="shared" si="21"/>
        <v>3.49</v>
      </c>
      <c r="M196" s="42">
        <f t="shared" si="22"/>
        <v>52.16</v>
      </c>
      <c r="N196" s="79">
        <f t="shared" si="23"/>
        <v>1</v>
      </c>
      <c r="O196" s="84">
        <f t="shared" si="24"/>
        <v>3.49</v>
      </c>
      <c r="P196" s="84">
        <f t="shared" si="25"/>
        <v>3.49</v>
      </c>
      <c r="Q196" s="84">
        <f>'7º MEDIÇÃO'!J197</f>
        <v>48.67</v>
      </c>
      <c r="R196" s="84">
        <f t="shared" si="26"/>
        <v>48.67</v>
      </c>
    </row>
    <row r="197" spans="1:18" s="4" customFormat="1" ht="24">
      <c r="A197" s="33" t="s">
        <v>31</v>
      </c>
      <c r="B197" s="33">
        <v>121</v>
      </c>
      <c r="C197" s="33" t="s">
        <v>449</v>
      </c>
      <c r="D197" s="40" t="s">
        <v>214</v>
      </c>
      <c r="E197" s="33" t="s">
        <v>11</v>
      </c>
      <c r="F197" s="41">
        <f>'6º Medição'!M198</f>
        <v>14</v>
      </c>
      <c r="G197" s="41">
        <f t="shared" si="18"/>
        <v>14</v>
      </c>
      <c r="H197" s="41"/>
      <c r="I197" s="42">
        <f>'7º MEDIÇÃO'!J198</f>
        <v>1441.17</v>
      </c>
      <c r="J197" s="42">
        <f t="shared" si="19"/>
        <v>20176.38</v>
      </c>
      <c r="K197" s="42">
        <f t="shared" si="20"/>
        <v>103.33</v>
      </c>
      <c r="L197" s="42">
        <f t="shared" si="21"/>
        <v>1446.62</v>
      </c>
      <c r="M197" s="42">
        <f t="shared" si="22"/>
        <v>21623</v>
      </c>
      <c r="N197" s="79">
        <f t="shared" si="23"/>
        <v>14</v>
      </c>
      <c r="O197" s="84">
        <f t="shared" si="24"/>
        <v>103.33</v>
      </c>
      <c r="P197" s="84">
        <f t="shared" si="25"/>
        <v>1446.62</v>
      </c>
      <c r="Q197" s="84">
        <f>'7º MEDIÇÃO'!J198</f>
        <v>1441.17</v>
      </c>
      <c r="R197" s="84">
        <f t="shared" si="26"/>
        <v>20176.38</v>
      </c>
    </row>
    <row r="198" spans="1:18" s="4" customFormat="1" ht="24">
      <c r="A198" s="33" t="s">
        <v>31</v>
      </c>
      <c r="B198" s="33">
        <v>123</v>
      </c>
      <c r="C198" s="33" t="s">
        <v>450</v>
      </c>
      <c r="D198" s="40" t="s">
        <v>216</v>
      </c>
      <c r="E198" s="33" t="s">
        <v>11</v>
      </c>
      <c r="F198" s="41">
        <f>'6º Medição'!M199</f>
        <v>2</v>
      </c>
      <c r="G198" s="41">
        <f t="shared" si="18"/>
        <v>2</v>
      </c>
      <c r="H198" s="41"/>
      <c r="I198" s="42">
        <f>'7º MEDIÇÃO'!J199</f>
        <v>1441.17</v>
      </c>
      <c r="J198" s="42">
        <f t="shared" si="19"/>
        <v>2882.34</v>
      </c>
      <c r="K198" s="42">
        <f t="shared" si="20"/>
        <v>103.33</v>
      </c>
      <c r="L198" s="42">
        <f t="shared" si="21"/>
        <v>206.66</v>
      </c>
      <c r="M198" s="42">
        <f t="shared" si="22"/>
        <v>3089</v>
      </c>
      <c r="N198" s="79">
        <f t="shared" si="23"/>
        <v>2</v>
      </c>
      <c r="O198" s="84">
        <f t="shared" si="24"/>
        <v>103.33</v>
      </c>
      <c r="P198" s="84">
        <f t="shared" si="25"/>
        <v>206.66</v>
      </c>
      <c r="Q198" s="84">
        <f>'7º MEDIÇÃO'!J199</f>
        <v>1441.17</v>
      </c>
      <c r="R198" s="84">
        <f t="shared" si="26"/>
        <v>2882.34</v>
      </c>
    </row>
    <row r="199" spans="1:18" s="2" customFormat="1" ht="15">
      <c r="A199" s="33"/>
      <c r="B199" s="33"/>
      <c r="C199" s="33"/>
      <c r="D199" s="40"/>
      <c r="E199" s="33"/>
      <c r="F199" s="41">
        <f>'6º Medição'!M200</f>
        <v>0</v>
      </c>
      <c r="G199" s="41">
        <f t="shared" si="18"/>
        <v>0</v>
      </c>
      <c r="H199" s="41"/>
      <c r="I199" s="42"/>
      <c r="J199" s="42"/>
      <c r="K199" s="42"/>
      <c r="L199" s="42"/>
      <c r="M199" s="42"/>
      <c r="N199" s="79">
        <f t="shared" si="23"/>
        <v>0</v>
      </c>
      <c r="O199" s="84">
        <f t="shared" si="24"/>
        <v>0</v>
      </c>
      <c r="P199" s="84">
        <f t="shared" si="25"/>
        <v>0</v>
      </c>
      <c r="Q199" s="84">
        <f>'7º MEDIÇÃO'!J200</f>
        <v>0</v>
      </c>
      <c r="R199" s="84">
        <f t="shared" si="26"/>
        <v>0</v>
      </c>
    </row>
    <row r="200" spans="1:19" s="2" customFormat="1" ht="15" customHeight="1">
      <c r="A200" s="347" t="s">
        <v>315</v>
      </c>
      <c r="B200" s="348"/>
      <c r="C200" s="348"/>
      <c r="D200" s="348"/>
      <c r="E200" s="348"/>
      <c r="F200" s="41">
        <f>'6º Medição'!M201</f>
        <v>0</v>
      </c>
      <c r="G200" s="41">
        <f t="shared" si="18"/>
        <v>0</v>
      </c>
      <c r="H200" s="41"/>
      <c r="I200" s="42"/>
      <c r="J200" s="42"/>
      <c r="K200" s="42"/>
      <c r="L200" s="42"/>
      <c r="M200" s="42"/>
      <c r="N200" s="79">
        <f t="shared" si="23"/>
        <v>0</v>
      </c>
      <c r="O200" s="84">
        <f t="shared" si="24"/>
        <v>0</v>
      </c>
      <c r="P200" s="84">
        <f t="shared" si="25"/>
        <v>0</v>
      </c>
      <c r="Q200" s="84">
        <f>'7º MEDIÇÃO'!J201</f>
        <v>0</v>
      </c>
      <c r="R200" s="84">
        <f t="shared" si="26"/>
        <v>0</v>
      </c>
      <c r="S200" s="101">
        <f>SUM(J201:J206)</f>
        <v>2226.2799999999997</v>
      </c>
    </row>
    <row r="201" spans="1:18" s="2" customFormat="1" ht="84">
      <c r="A201" s="33" t="s">
        <v>460</v>
      </c>
      <c r="B201" s="33" t="s">
        <v>500</v>
      </c>
      <c r="C201" s="33" t="s">
        <v>451</v>
      </c>
      <c r="D201" s="40" t="s">
        <v>308</v>
      </c>
      <c r="E201" s="33" t="s">
        <v>11</v>
      </c>
      <c r="F201" s="41">
        <f>'6º Medição'!M202</f>
        <v>1</v>
      </c>
      <c r="G201" s="41">
        <f t="shared" si="18"/>
        <v>1</v>
      </c>
      <c r="H201" s="41"/>
      <c r="I201" s="42">
        <f>'7º MEDIÇÃO'!J202</f>
        <v>188.81</v>
      </c>
      <c r="J201" s="42">
        <f t="shared" si="19"/>
        <v>188.81</v>
      </c>
      <c r="K201" s="42">
        <f t="shared" si="20"/>
        <v>13.54</v>
      </c>
      <c r="L201" s="42">
        <f t="shared" si="21"/>
        <v>13.54</v>
      </c>
      <c r="M201" s="42">
        <f t="shared" si="22"/>
        <v>202.35</v>
      </c>
      <c r="N201" s="79">
        <f t="shared" si="23"/>
        <v>1</v>
      </c>
      <c r="O201" s="84">
        <f t="shared" si="24"/>
        <v>13.54</v>
      </c>
      <c r="P201" s="84">
        <f t="shared" si="25"/>
        <v>13.54</v>
      </c>
      <c r="Q201" s="84">
        <f>'7º MEDIÇÃO'!J202</f>
        <v>188.81</v>
      </c>
      <c r="R201" s="84">
        <f t="shared" si="26"/>
        <v>188.81</v>
      </c>
    </row>
    <row r="202" spans="1:18" s="2" customFormat="1" ht="60">
      <c r="A202" s="33" t="s">
        <v>460</v>
      </c>
      <c r="B202" s="33" t="s">
        <v>498</v>
      </c>
      <c r="C202" s="33" t="s">
        <v>452</v>
      </c>
      <c r="D202" s="40" t="s">
        <v>309</v>
      </c>
      <c r="E202" s="33" t="s">
        <v>11</v>
      </c>
      <c r="F202" s="41">
        <f>'6º Medição'!M203</f>
        <v>3</v>
      </c>
      <c r="G202" s="41">
        <f t="shared" si="18"/>
        <v>3</v>
      </c>
      <c r="H202" s="41"/>
      <c r="I202" s="42">
        <f>'7º MEDIÇÃO'!J203</f>
        <v>55.04</v>
      </c>
      <c r="J202" s="42">
        <f t="shared" si="19"/>
        <v>165.12</v>
      </c>
      <c r="K202" s="42">
        <f t="shared" si="20"/>
        <v>3.95</v>
      </c>
      <c r="L202" s="42">
        <f t="shared" si="21"/>
        <v>11.85</v>
      </c>
      <c r="M202" s="42">
        <f t="shared" si="22"/>
        <v>176.97</v>
      </c>
      <c r="N202" s="79">
        <f t="shared" si="23"/>
        <v>3</v>
      </c>
      <c r="O202" s="84">
        <f t="shared" si="24"/>
        <v>3.95</v>
      </c>
      <c r="P202" s="84">
        <f t="shared" si="25"/>
        <v>11.850000000000001</v>
      </c>
      <c r="Q202" s="84">
        <f>'7º MEDIÇÃO'!J203</f>
        <v>55.04</v>
      </c>
      <c r="R202" s="84">
        <f t="shared" si="26"/>
        <v>165.12</v>
      </c>
    </row>
    <row r="203" spans="1:18" s="2" customFormat="1" ht="60">
      <c r="A203" s="33" t="s">
        <v>460</v>
      </c>
      <c r="B203" s="33" t="s">
        <v>499</v>
      </c>
      <c r="C203" s="33" t="s">
        <v>453</v>
      </c>
      <c r="D203" s="40" t="s">
        <v>310</v>
      </c>
      <c r="E203" s="33" t="s">
        <v>11</v>
      </c>
      <c r="F203" s="41">
        <f>'6º Medição'!M204</f>
        <v>5</v>
      </c>
      <c r="G203" s="41">
        <f t="shared" si="18"/>
        <v>5</v>
      </c>
      <c r="H203" s="41"/>
      <c r="I203" s="42">
        <f>'7º MEDIÇÃO'!J204</f>
        <v>56.87</v>
      </c>
      <c r="J203" s="42">
        <f t="shared" si="19"/>
        <v>284.35</v>
      </c>
      <c r="K203" s="42">
        <f t="shared" si="20"/>
        <v>4.08</v>
      </c>
      <c r="L203" s="42">
        <f t="shared" si="21"/>
        <v>20.4</v>
      </c>
      <c r="M203" s="42">
        <f t="shared" si="22"/>
        <v>304.75</v>
      </c>
      <c r="N203" s="79">
        <f t="shared" si="23"/>
        <v>5</v>
      </c>
      <c r="O203" s="84">
        <f t="shared" si="24"/>
        <v>4.08</v>
      </c>
      <c r="P203" s="84">
        <f t="shared" si="25"/>
        <v>20.4</v>
      </c>
      <c r="Q203" s="84">
        <f>'7º MEDIÇÃO'!J204</f>
        <v>56.87</v>
      </c>
      <c r="R203" s="84">
        <f t="shared" si="26"/>
        <v>284.34999999999997</v>
      </c>
    </row>
    <row r="204" spans="1:18" s="2" customFormat="1" ht="72">
      <c r="A204" s="33" t="s">
        <v>460</v>
      </c>
      <c r="B204" s="33" t="s">
        <v>501</v>
      </c>
      <c r="C204" s="33" t="s">
        <v>454</v>
      </c>
      <c r="D204" s="40" t="s">
        <v>311</v>
      </c>
      <c r="E204" s="33" t="s">
        <v>11</v>
      </c>
      <c r="F204" s="41">
        <f>'6º Medição'!M205</f>
        <v>1</v>
      </c>
      <c r="G204" s="41">
        <f t="shared" si="18"/>
        <v>1</v>
      </c>
      <c r="H204" s="41"/>
      <c r="I204" s="42">
        <f>'7º MEDIÇÃO'!J205</f>
        <v>212</v>
      </c>
      <c r="J204" s="42">
        <f t="shared" si="19"/>
        <v>212</v>
      </c>
      <c r="K204" s="42">
        <f t="shared" si="20"/>
        <v>15.2</v>
      </c>
      <c r="L204" s="42">
        <f t="shared" si="21"/>
        <v>15.2</v>
      </c>
      <c r="M204" s="42">
        <f t="shared" si="22"/>
        <v>227.2</v>
      </c>
      <c r="N204" s="79">
        <f t="shared" si="23"/>
        <v>1</v>
      </c>
      <c r="O204" s="84">
        <f t="shared" si="24"/>
        <v>15.2</v>
      </c>
      <c r="P204" s="84">
        <f t="shared" si="25"/>
        <v>15.2</v>
      </c>
      <c r="Q204" s="84">
        <f>'7º MEDIÇÃO'!J205</f>
        <v>212</v>
      </c>
      <c r="R204" s="84">
        <f t="shared" si="26"/>
        <v>212</v>
      </c>
    </row>
    <row r="205" spans="1:18" s="4" customFormat="1" ht="72">
      <c r="A205" s="33" t="s">
        <v>460</v>
      </c>
      <c r="B205" s="33" t="s">
        <v>499</v>
      </c>
      <c r="C205" s="33" t="s">
        <v>455</v>
      </c>
      <c r="D205" s="40" t="s">
        <v>312</v>
      </c>
      <c r="E205" s="33" t="s">
        <v>11</v>
      </c>
      <c r="F205" s="41">
        <f>'6º Medição'!M206</f>
        <v>21</v>
      </c>
      <c r="G205" s="41">
        <f t="shared" si="18"/>
        <v>21</v>
      </c>
      <c r="H205" s="41"/>
      <c r="I205" s="42">
        <f>'7º MEDIÇÃO'!J206</f>
        <v>55.04</v>
      </c>
      <c r="J205" s="42">
        <f t="shared" si="19"/>
        <v>1155.84</v>
      </c>
      <c r="K205" s="42">
        <f t="shared" si="20"/>
        <v>3.95</v>
      </c>
      <c r="L205" s="42">
        <f t="shared" si="21"/>
        <v>82.95</v>
      </c>
      <c r="M205" s="42">
        <f t="shared" si="22"/>
        <v>1238.79</v>
      </c>
      <c r="N205" s="79">
        <f t="shared" si="23"/>
        <v>21</v>
      </c>
      <c r="O205" s="84">
        <f t="shared" si="24"/>
        <v>3.95</v>
      </c>
      <c r="P205" s="84">
        <f t="shared" si="25"/>
        <v>82.95</v>
      </c>
      <c r="Q205" s="84">
        <f>'7º MEDIÇÃO'!J206</f>
        <v>55.04</v>
      </c>
      <c r="R205" s="84">
        <f t="shared" si="26"/>
        <v>1155.84</v>
      </c>
    </row>
    <row r="206" spans="1:18" s="4" customFormat="1" ht="72">
      <c r="A206" s="33" t="s">
        <v>460</v>
      </c>
      <c r="B206" s="33" t="s">
        <v>499</v>
      </c>
      <c r="C206" s="33" t="s">
        <v>456</v>
      </c>
      <c r="D206" s="40" t="s">
        <v>314</v>
      </c>
      <c r="E206" s="33" t="s">
        <v>11</v>
      </c>
      <c r="F206" s="41">
        <f>'6º Medição'!M207</f>
        <v>4</v>
      </c>
      <c r="G206" s="41">
        <f t="shared" si="18"/>
        <v>4</v>
      </c>
      <c r="H206" s="41"/>
      <c r="I206" s="42">
        <f>'7º MEDIÇÃO'!J207</f>
        <v>55.04</v>
      </c>
      <c r="J206" s="42">
        <f t="shared" si="19"/>
        <v>220.16</v>
      </c>
      <c r="K206" s="42">
        <f t="shared" si="20"/>
        <v>3.95</v>
      </c>
      <c r="L206" s="42">
        <f t="shared" si="21"/>
        <v>15.8</v>
      </c>
      <c r="M206" s="42">
        <f t="shared" si="22"/>
        <v>235.96</v>
      </c>
      <c r="N206" s="79">
        <f t="shared" si="23"/>
        <v>4</v>
      </c>
      <c r="O206" s="84">
        <f t="shared" si="24"/>
        <v>3.95</v>
      </c>
      <c r="P206" s="84">
        <f t="shared" si="25"/>
        <v>15.8</v>
      </c>
      <c r="Q206" s="84">
        <f>'7º MEDIÇÃO'!J207</f>
        <v>55.04</v>
      </c>
      <c r="R206" s="84">
        <f t="shared" si="26"/>
        <v>220.16</v>
      </c>
    </row>
    <row r="207" spans="1:19" s="2" customFormat="1" ht="15">
      <c r="A207" s="61"/>
      <c r="B207" s="38"/>
      <c r="C207" s="38"/>
      <c r="D207" s="62" t="s">
        <v>256</v>
      </c>
      <c r="E207" s="38"/>
      <c r="F207" s="63"/>
      <c r="G207" s="64"/>
      <c r="H207" s="63"/>
      <c r="I207" s="42"/>
      <c r="J207" s="408" t="s">
        <v>569</v>
      </c>
      <c r="K207" s="42"/>
      <c r="L207" s="408" t="s">
        <v>570</v>
      </c>
      <c r="M207" s="408" t="s">
        <v>571</v>
      </c>
      <c r="N207" s="79">
        <f>F207-H207</f>
        <v>0</v>
      </c>
      <c r="P207" s="84">
        <f>SUM(P15:P206)</f>
        <v>29755.26968000001</v>
      </c>
      <c r="R207" s="84">
        <f>SUM(R15:R206)</f>
        <v>415001.02309999976</v>
      </c>
      <c r="S207" s="101">
        <f>SUM(S14:S206)</f>
        <v>415001.00999999995</v>
      </c>
    </row>
    <row r="208" spans="1:13" s="2" customFormat="1" ht="15">
      <c r="A208" s="39"/>
      <c r="B208" s="39"/>
      <c r="C208" s="39"/>
      <c r="D208" s="66"/>
      <c r="E208" s="39"/>
      <c r="F208" s="39"/>
      <c r="G208" s="67"/>
      <c r="H208" s="39"/>
      <c r="I208" s="68"/>
      <c r="J208" s="409"/>
      <c r="K208" s="68"/>
      <c r="L208" s="409"/>
      <c r="M208" s="409"/>
    </row>
    <row r="209" spans="1:13" s="2" customFormat="1" ht="15">
      <c r="A209" s="39"/>
      <c r="B209" s="39"/>
      <c r="C209" s="39"/>
      <c r="D209" s="66"/>
      <c r="E209" s="39"/>
      <c r="F209" s="39"/>
      <c r="G209" s="67"/>
      <c r="H209" s="39"/>
      <c r="I209" s="68"/>
      <c r="J209" s="410"/>
      <c r="K209" s="68"/>
      <c r="L209" s="410"/>
      <c r="M209" s="410"/>
    </row>
    <row r="210" spans="1:18" s="2" customFormat="1" ht="15">
      <c r="A210" s="347" t="s">
        <v>256</v>
      </c>
      <c r="B210" s="348"/>
      <c r="C210" s="348"/>
      <c r="D210" s="348"/>
      <c r="E210" s="348"/>
      <c r="F210" s="349"/>
      <c r="G210" s="65"/>
      <c r="H210" s="69"/>
      <c r="I210" s="70"/>
      <c r="J210" s="71">
        <f>SUM(J15:J209)</f>
        <v>415001.00999999983</v>
      </c>
      <c r="K210" s="70"/>
      <c r="L210" s="71">
        <f>SUM(L15:L209)</f>
        <v>29755.26000000001</v>
      </c>
      <c r="M210" s="71">
        <f>SUM(M15:M207)</f>
        <v>444756.28999999975</v>
      </c>
      <c r="P210" s="84"/>
      <c r="R210" s="84">
        <f>R207*0.0717</f>
        <v>29755.573356269982</v>
      </c>
    </row>
    <row r="213" ht="15">
      <c r="P213" s="92">
        <f>J210-M210</f>
        <v>-29755.27999999991</v>
      </c>
    </row>
    <row r="214" ht="15">
      <c r="R214" s="92">
        <f>R207+R210</f>
        <v>444756.59645626973</v>
      </c>
    </row>
    <row r="215" ht="15">
      <c r="D215" s="82" t="s">
        <v>554</v>
      </c>
    </row>
    <row r="216" ht="15">
      <c r="D216" s="81" t="s">
        <v>555</v>
      </c>
    </row>
    <row r="217" ht="15">
      <c r="D217" s="81" t="s">
        <v>556</v>
      </c>
    </row>
  </sheetData>
  <sheetProtection/>
  <mergeCells count="60">
    <mergeCell ref="L207:L209"/>
    <mergeCell ref="M207:M209"/>
    <mergeCell ref="A210:F210"/>
    <mergeCell ref="A45:E45"/>
    <mergeCell ref="A110:E110"/>
    <mergeCell ref="A108:E108"/>
    <mergeCell ref="A194:E194"/>
    <mergeCell ref="A200:E200"/>
    <mergeCell ref="A136:E136"/>
    <mergeCell ref="A184:E184"/>
    <mergeCell ref="G9:H9"/>
    <mergeCell ref="A189:E189"/>
    <mergeCell ref="A20:E20"/>
    <mergeCell ref="A26:E26"/>
    <mergeCell ref="A34:E34"/>
    <mergeCell ref="J207:J209"/>
    <mergeCell ref="C10:D10"/>
    <mergeCell ref="E10:F10"/>
    <mergeCell ref="G10:H10"/>
    <mergeCell ref="I10:K10"/>
    <mergeCell ref="I7:K7"/>
    <mergeCell ref="L10:M10"/>
    <mergeCell ref="A175:E175"/>
    <mergeCell ref="A8:D8"/>
    <mergeCell ref="E8:F8"/>
    <mergeCell ref="G8:H8"/>
    <mergeCell ref="I8:K8"/>
    <mergeCell ref="L8:M8"/>
    <mergeCell ref="C9:D9"/>
    <mergeCell ref="E9:F9"/>
    <mergeCell ref="G5:H5"/>
    <mergeCell ref="I9:K9"/>
    <mergeCell ref="L9:M9"/>
    <mergeCell ref="L5:M5"/>
    <mergeCell ref="A6:B6"/>
    <mergeCell ref="C6:D6"/>
    <mergeCell ref="E6:F6"/>
    <mergeCell ref="A7:D7"/>
    <mergeCell ref="E7:F7"/>
    <mergeCell ref="G7:H7"/>
    <mergeCell ref="G6:H6"/>
    <mergeCell ref="I6:K6"/>
    <mergeCell ref="L4:M4"/>
    <mergeCell ref="L7:M7"/>
    <mergeCell ref="L3:M3"/>
    <mergeCell ref="A4:B4"/>
    <mergeCell ref="C4:D4"/>
    <mergeCell ref="E4:F4"/>
    <mergeCell ref="L6:M6"/>
    <mergeCell ref="A5:B5"/>
    <mergeCell ref="A1:M2"/>
    <mergeCell ref="A3:B3"/>
    <mergeCell ref="C3:F3"/>
    <mergeCell ref="G3:H3"/>
    <mergeCell ref="I3:K3"/>
    <mergeCell ref="I5:K5"/>
    <mergeCell ref="G4:H4"/>
    <mergeCell ref="I4:K4"/>
    <mergeCell ref="C5:D5"/>
    <mergeCell ref="E5:F5"/>
  </mergeCells>
  <printOptions horizontalCentered="1"/>
  <pageMargins left="0.1968503937007874" right="0.11811023622047245" top="0.984251968503937" bottom="0.3937007874015748" header="0.31496062992125984" footer="0.31496062992125984"/>
  <pageSetup fitToHeight="0" fitToWidth="1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PageLayoutView="0" workbookViewId="0" topLeftCell="A19">
      <selection activeCell="A27" sqref="A27:IV46"/>
    </sheetView>
  </sheetViews>
  <sheetFormatPr defaultColWidth="9.140625" defaultRowHeight="15"/>
  <cols>
    <col min="1" max="1" width="3.7109375" style="151" customWidth="1"/>
    <col min="2" max="2" width="40.421875" style="151" customWidth="1"/>
    <col min="3" max="3" width="10.57421875" style="150" customWidth="1"/>
    <col min="4" max="4" width="11.28125" style="151" customWidth="1"/>
    <col min="5" max="5" width="8.8515625" style="150" customWidth="1"/>
    <col min="6" max="6" width="10.8515625" style="151" customWidth="1"/>
    <col min="7" max="7" width="8.00390625" style="150" customWidth="1"/>
    <col min="8" max="8" width="10.8515625" style="151" customWidth="1"/>
    <col min="9" max="9" width="8.140625" style="150" customWidth="1"/>
    <col min="10" max="10" width="10.57421875" style="151" customWidth="1"/>
    <col min="11" max="11" width="7.421875" style="150" customWidth="1"/>
    <col min="12" max="12" width="10.57421875" style="151" customWidth="1"/>
    <col min="13" max="13" width="7.7109375" style="156" customWidth="1"/>
    <col min="14" max="14" width="11.00390625" style="151" customWidth="1"/>
    <col min="15" max="15" width="7.00390625" style="150" customWidth="1"/>
    <col min="16" max="16" width="10.57421875" style="151" customWidth="1"/>
    <col min="17" max="17" width="10.140625" style="102" bestFit="1" customWidth="1"/>
    <col min="18" max="16384" width="9.140625" style="102" customWidth="1"/>
  </cols>
  <sheetData>
    <row r="1" spans="1:16" ht="15.75" customHeight="1">
      <c r="A1" s="417" t="s">
        <v>588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9"/>
    </row>
    <row r="2" spans="1:16" ht="15" customHeight="1">
      <c r="A2" s="420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2"/>
    </row>
    <row r="3" spans="1:16" ht="18" customHeight="1">
      <c r="A3" s="423" t="s">
        <v>589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</row>
    <row r="4" spans="1:16" ht="15" customHeight="1">
      <c r="A4" s="426" t="s">
        <v>590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8"/>
    </row>
    <row r="5" spans="1:16" ht="15.75" customHeight="1" thickBot="1">
      <c r="A5" s="429"/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1"/>
    </row>
    <row r="6" spans="1:16" ht="13.5" thickBot="1">
      <c r="A6" s="158" t="s">
        <v>572</v>
      </c>
      <c r="B6" s="159" t="s">
        <v>573</v>
      </c>
      <c r="C6" s="157" t="s">
        <v>574</v>
      </c>
      <c r="D6" s="108" t="s">
        <v>575</v>
      </c>
      <c r="E6" s="411" t="s">
        <v>576</v>
      </c>
      <c r="F6" s="412"/>
      <c r="G6" s="411" t="s">
        <v>577</v>
      </c>
      <c r="H6" s="412"/>
      <c r="I6" s="411" t="s">
        <v>578</v>
      </c>
      <c r="J6" s="412"/>
      <c r="K6" s="411" t="s">
        <v>579</v>
      </c>
      <c r="L6" s="413"/>
      <c r="M6" s="414" t="s">
        <v>580</v>
      </c>
      <c r="N6" s="414"/>
      <c r="O6" s="414" t="s">
        <v>581</v>
      </c>
      <c r="P6" s="415"/>
    </row>
    <row r="7" spans="1:16" ht="16.5" thickBot="1">
      <c r="A7" s="104"/>
      <c r="B7" s="146"/>
      <c r="C7" s="105" t="s">
        <v>582</v>
      </c>
      <c r="D7" s="106"/>
      <c r="E7" s="105" t="s">
        <v>582</v>
      </c>
      <c r="F7" s="103" t="s">
        <v>575</v>
      </c>
      <c r="G7" s="105" t="s">
        <v>582</v>
      </c>
      <c r="H7" s="103" t="s">
        <v>575</v>
      </c>
      <c r="I7" s="105" t="s">
        <v>582</v>
      </c>
      <c r="J7" s="103" t="s">
        <v>575</v>
      </c>
      <c r="K7" s="105" t="s">
        <v>582</v>
      </c>
      <c r="L7" s="103" t="s">
        <v>575</v>
      </c>
      <c r="M7" s="107" t="s">
        <v>582</v>
      </c>
      <c r="N7" s="108" t="s">
        <v>575</v>
      </c>
      <c r="O7" s="109" t="s">
        <v>582</v>
      </c>
      <c r="P7" s="160" t="s">
        <v>575</v>
      </c>
    </row>
    <row r="8" spans="1:16" ht="12.75">
      <c r="A8" s="177">
        <v>1</v>
      </c>
      <c r="B8" s="174" t="str">
        <f>'[1]Planilha 2014'!D12</f>
        <v>MOBILIZAÇÃO - CANTEIRO DE OBRAS - DEMOLIÇÕES</v>
      </c>
      <c r="C8" s="110">
        <f>D8/D$23</f>
        <v>0.0020109639969962613</v>
      </c>
      <c r="D8" s="111">
        <f>'7º MEDIÇÃO'!P14</f>
        <v>731.74</v>
      </c>
      <c r="E8" s="112"/>
      <c r="F8" s="113">
        <f>E8*D8</f>
        <v>0</v>
      </c>
      <c r="G8" s="112"/>
      <c r="H8" s="113">
        <f>G8*D8</f>
        <v>0</v>
      </c>
      <c r="I8" s="112"/>
      <c r="J8" s="114">
        <f>I8*D8</f>
        <v>0</v>
      </c>
      <c r="K8" s="115"/>
      <c r="L8" s="114">
        <f>K8*D8</f>
        <v>0</v>
      </c>
      <c r="M8" s="116">
        <v>1</v>
      </c>
      <c r="N8" s="117">
        <f>M8*D8</f>
        <v>731.74</v>
      </c>
      <c r="O8" s="118"/>
      <c r="P8" s="119">
        <f aca="true" t="shared" si="0" ref="P8:P22">O8*D8</f>
        <v>0</v>
      </c>
    </row>
    <row r="9" spans="1:16" ht="12.75">
      <c r="A9" s="178">
        <v>2</v>
      </c>
      <c r="B9" s="174" t="str">
        <f>'[1]Planilha 2014'!D20</f>
        <v>MOVIMENTO DE TERRA</v>
      </c>
      <c r="C9" s="110">
        <f aca="true" t="shared" si="1" ref="C9:C22">D9/D$23</f>
        <v>0</v>
      </c>
      <c r="D9" s="111">
        <f>'REAJUSTE INCC'!S21</f>
        <v>0</v>
      </c>
      <c r="E9" s="112"/>
      <c r="F9" s="113">
        <f aca="true" t="shared" si="2" ref="F9:F19">E9*D9</f>
        <v>0</v>
      </c>
      <c r="G9" s="112"/>
      <c r="H9" s="113">
        <f aca="true" t="shared" si="3" ref="H9:H21">G9*D9</f>
        <v>0</v>
      </c>
      <c r="I9" s="112"/>
      <c r="J9" s="114">
        <f aca="true" t="shared" si="4" ref="J9:J21">I9*D9</f>
        <v>0</v>
      </c>
      <c r="K9" s="112"/>
      <c r="L9" s="114">
        <f aca="true" t="shared" si="5" ref="L9:L22">K9*D9</f>
        <v>0</v>
      </c>
      <c r="M9" s="116"/>
      <c r="N9" s="117">
        <f aca="true" t="shared" si="6" ref="N9:N22">M9*D9</f>
        <v>0</v>
      </c>
      <c r="O9" s="118"/>
      <c r="P9" s="119">
        <f t="shared" si="0"/>
        <v>0</v>
      </c>
    </row>
    <row r="10" spans="1:16" ht="12.75">
      <c r="A10" s="179">
        <v>3</v>
      </c>
      <c r="B10" s="174" t="str">
        <f>'[1]Planilha 2014'!D26</f>
        <v>COBERTURA</v>
      </c>
      <c r="C10" s="110">
        <f t="shared" si="1"/>
        <v>0.01861120246911883</v>
      </c>
      <c r="D10" s="111">
        <f>'7º MEDIÇÃO'!P27</f>
        <v>6772.155699999999</v>
      </c>
      <c r="E10" s="112"/>
      <c r="F10" s="113">
        <f t="shared" si="2"/>
        <v>0</v>
      </c>
      <c r="G10" s="112"/>
      <c r="H10" s="113">
        <f t="shared" si="3"/>
        <v>0</v>
      </c>
      <c r="I10" s="112"/>
      <c r="J10" s="114">
        <f t="shared" si="4"/>
        <v>0</v>
      </c>
      <c r="K10" s="115">
        <v>1</v>
      </c>
      <c r="L10" s="114">
        <f t="shared" si="5"/>
        <v>6772.155699999999</v>
      </c>
      <c r="M10" s="116"/>
      <c r="N10" s="117">
        <f t="shared" si="6"/>
        <v>0</v>
      </c>
      <c r="O10" s="118"/>
      <c r="P10" s="119">
        <f t="shared" si="0"/>
        <v>0</v>
      </c>
    </row>
    <row r="11" spans="1:16" ht="12.75">
      <c r="A11" s="178">
        <v>4</v>
      </c>
      <c r="B11" s="174" t="str">
        <f>'[1]Planilha 2014'!D34</f>
        <v>FUNDAÇÃO E ESTRUTURA</v>
      </c>
      <c r="C11" s="110">
        <f t="shared" si="1"/>
        <v>0</v>
      </c>
      <c r="D11" s="111">
        <f>'REAJUSTE INCC'!S35</f>
        <v>0</v>
      </c>
      <c r="E11" s="112"/>
      <c r="F11" s="113">
        <f t="shared" si="2"/>
        <v>0</v>
      </c>
      <c r="G11" s="112"/>
      <c r="H11" s="113">
        <f t="shared" si="3"/>
        <v>0</v>
      </c>
      <c r="I11" s="112"/>
      <c r="J11" s="114">
        <f t="shared" si="4"/>
        <v>0</v>
      </c>
      <c r="K11" s="115"/>
      <c r="L11" s="114">
        <f t="shared" si="5"/>
        <v>0</v>
      </c>
      <c r="M11" s="116"/>
      <c r="N11" s="117">
        <f t="shared" si="6"/>
        <v>0</v>
      </c>
      <c r="O11" s="120"/>
      <c r="P11" s="119">
        <f t="shared" si="0"/>
        <v>0</v>
      </c>
    </row>
    <row r="12" spans="1:16" ht="12.75">
      <c r="A12" s="179">
        <v>5</v>
      </c>
      <c r="B12" s="174" t="str">
        <f>'[1]Planilha 2014'!D53</f>
        <v>ALVENARIA - VEDAÇÃO</v>
      </c>
      <c r="C12" s="110">
        <f t="shared" si="1"/>
        <v>0</v>
      </c>
      <c r="D12" s="111">
        <f>'REAJUSTE INCC'!S53</f>
        <v>0</v>
      </c>
      <c r="E12" s="112"/>
      <c r="F12" s="113">
        <f t="shared" si="2"/>
        <v>0</v>
      </c>
      <c r="G12" s="112"/>
      <c r="H12" s="113">
        <f t="shared" si="3"/>
        <v>0</v>
      </c>
      <c r="I12" s="112"/>
      <c r="J12" s="114">
        <f t="shared" si="4"/>
        <v>0</v>
      </c>
      <c r="K12" s="116"/>
      <c r="L12" s="114">
        <f t="shared" si="5"/>
        <v>0</v>
      </c>
      <c r="M12" s="116"/>
      <c r="N12" s="117">
        <f t="shared" si="6"/>
        <v>0</v>
      </c>
      <c r="O12" s="118"/>
      <c r="P12" s="119">
        <f t="shared" si="0"/>
        <v>0</v>
      </c>
    </row>
    <row r="13" spans="1:16" ht="12.75">
      <c r="A13" s="178">
        <v>6</v>
      </c>
      <c r="B13" s="175" t="str">
        <f>'[1]Planilha 2014'!D57</f>
        <v>IMPERMEABILIZAÇÃO</v>
      </c>
      <c r="C13" s="110">
        <f t="shared" si="1"/>
        <v>0</v>
      </c>
      <c r="D13" s="111">
        <f>'REAJUSTE INCC'!S56</f>
        <v>0</v>
      </c>
      <c r="E13" s="112"/>
      <c r="F13" s="113">
        <f t="shared" si="2"/>
        <v>0</v>
      </c>
      <c r="G13" s="112"/>
      <c r="H13" s="113">
        <f t="shared" si="3"/>
        <v>0</v>
      </c>
      <c r="I13" s="112"/>
      <c r="J13" s="114">
        <f t="shared" si="4"/>
        <v>0</v>
      </c>
      <c r="K13" s="116"/>
      <c r="L13" s="114">
        <f t="shared" si="5"/>
        <v>0</v>
      </c>
      <c r="M13" s="116"/>
      <c r="N13" s="117">
        <f t="shared" si="6"/>
        <v>0</v>
      </c>
      <c r="O13" s="118"/>
      <c r="P13" s="119">
        <f t="shared" si="0"/>
        <v>0</v>
      </c>
    </row>
    <row r="14" spans="1:16" ht="12.75">
      <c r="A14" s="179">
        <v>7</v>
      </c>
      <c r="B14" s="175" t="str">
        <f>'[1]Planilha 2014'!D62</f>
        <v>REVESTIMENTOS - PISOS, PAREDES E TETOS</v>
      </c>
      <c r="C14" s="110">
        <f t="shared" si="1"/>
        <v>0.40762990119004694</v>
      </c>
      <c r="D14" s="111">
        <f>'7º MEDIÇÃO'!P63</f>
        <v>148326.42669999998</v>
      </c>
      <c r="E14" s="112">
        <v>0.35</v>
      </c>
      <c r="F14" s="113">
        <f t="shared" si="2"/>
        <v>51914.24934499999</v>
      </c>
      <c r="G14" s="112">
        <v>0.35</v>
      </c>
      <c r="H14" s="113">
        <f t="shared" si="3"/>
        <v>51914.24934499999</v>
      </c>
      <c r="I14" s="112">
        <v>0.3</v>
      </c>
      <c r="J14" s="114">
        <f t="shared" si="4"/>
        <v>44497.928009999996</v>
      </c>
      <c r="K14" s="121"/>
      <c r="L14" s="114">
        <f t="shared" si="5"/>
        <v>0</v>
      </c>
      <c r="M14" s="116"/>
      <c r="N14" s="117">
        <f t="shared" si="6"/>
        <v>0</v>
      </c>
      <c r="O14" s="118"/>
      <c r="P14" s="119">
        <f t="shared" si="0"/>
        <v>0</v>
      </c>
    </row>
    <row r="15" spans="1:16" ht="12.75">
      <c r="A15" s="178">
        <v>8</v>
      </c>
      <c r="B15" s="175" t="str">
        <f>'[1]Planilha 2014'!D88</f>
        <v>ESQUARIAS</v>
      </c>
      <c r="C15" s="110">
        <f t="shared" si="1"/>
        <v>0.14233790982366012</v>
      </c>
      <c r="D15" s="111">
        <f>'7º MEDIÇÃO'!P89</f>
        <v>51793.24060000001</v>
      </c>
      <c r="E15" s="112"/>
      <c r="F15" s="113">
        <f t="shared" si="2"/>
        <v>0</v>
      </c>
      <c r="G15" s="112"/>
      <c r="H15" s="113">
        <f t="shared" si="3"/>
        <v>0</v>
      </c>
      <c r="I15" s="112"/>
      <c r="J15" s="114">
        <f t="shared" si="4"/>
        <v>0</v>
      </c>
      <c r="K15" s="116">
        <v>1</v>
      </c>
      <c r="L15" s="114">
        <f t="shared" si="5"/>
        <v>51793.24060000001</v>
      </c>
      <c r="M15" s="116"/>
      <c r="N15" s="117">
        <f t="shared" si="6"/>
        <v>0</v>
      </c>
      <c r="O15" s="118"/>
      <c r="P15" s="119">
        <f t="shared" si="0"/>
        <v>0</v>
      </c>
    </row>
    <row r="16" spans="1:16" ht="12.75">
      <c r="A16" s="179">
        <v>9</v>
      </c>
      <c r="B16" s="175" t="str">
        <f>'[1]Planilha 2014'!D107</f>
        <v>INSTALAÇÕES ELETRICAS</v>
      </c>
      <c r="C16" s="110">
        <f t="shared" si="1"/>
        <v>0.13052325422535316</v>
      </c>
      <c r="D16" s="111">
        <f>'7º MEDIÇÃO'!P108</f>
        <v>47494.18000000001</v>
      </c>
      <c r="E16" s="112"/>
      <c r="F16" s="113">
        <f t="shared" si="2"/>
        <v>0</v>
      </c>
      <c r="G16" s="112"/>
      <c r="H16" s="113">
        <f t="shared" si="3"/>
        <v>0</v>
      </c>
      <c r="I16" s="112"/>
      <c r="J16" s="114">
        <f t="shared" si="4"/>
        <v>0</v>
      </c>
      <c r="K16" s="116">
        <v>0.5</v>
      </c>
      <c r="L16" s="114">
        <f t="shared" si="5"/>
        <v>23747.090000000004</v>
      </c>
      <c r="M16" s="116">
        <v>0.5</v>
      </c>
      <c r="N16" s="117">
        <f t="shared" si="6"/>
        <v>23747.090000000004</v>
      </c>
      <c r="O16" s="118"/>
      <c r="P16" s="119">
        <f t="shared" si="0"/>
        <v>0</v>
      </c>
    </row>
    <row r="17" spans="1:16" ht="12.75">
      <c r="A17" s="178">
        <v>10</v>
      </c>
      <c r="B17" s="175" t="str">
        <f>'[1]Planilha 2014'!D159</f>
        <v>INSTALAÇÕES HIDAULICAS</v>
      </c>
      <c r="C17" s="110">
        <f t="shared" si="1"/>
        <v>0.2256513091953703</v>
      </c>
      <c r="D17" s="111">
        <f>'7º MEDIÇÃO'!P159</f>
        <v>82108.9235</v>
      </c>
      <c r="E17" s="112"/>
      <c r="F17" s="113">
        <f t="shared" si="2"/>
        <v>0</v>
      </c>
      <c r="G17" s="112"/>
      <c r="H17" s="113">
        <f t="shared" si="3"/>
        <v>0</v>
      </c>
      <c r="I17" s="112"/>
      <c r="J17" s="114">
        <f t="shared" si="4"/>
        <v>0</v>
      </c>
      <c r="K17" s="116">
        <v>1</v>
      </c>
      <c r="L17" s="114">
        <f t="shared" si="5"/>
        <v>82108.9235</v>
      </c>
      <c r="M17" s="116">
        <v>0</v>
      </c>
      <c r="N17" s="117">
        <f t="shared" si="6"/>
        <v>0</v>
      </c>
      <c r="O17" s="118"/>
      <c r="P17" s="119">
        <f t="shared" si="0"/>
        <v>0</v>
      </c>
    </row>
    <row r="18" spans="1:16" ht="12.75">
      <c r="A18" s="179">
        <v>11</v>
      </c>
      <c r="B18" s="175" t="s">
        <v>583</v>
      </c>
      <c r="C18" s="110">
        <f t="shared" si="1"/>
        <v>0.06711720818077709</v>
      </c>
      <c r="D18" s="111">
        <f>'7º MEDIÇÃO'!P195</f>
        <v>24422.29</v>
      </c>
      <c r="E18" s="112"/>
      <c r="F18" s="113">
        <f t="shared" si="2"/>
        <v>0</v>
      </c>
      <c r="G18" s="112"/>
      <c r="H18" s="113">
        <f t="shared" si="3"/>
        <v>0</v>
      </c>
      <c r="I18" s="112"/>
      <c r="J18" s="114">
        <f t="shared" si="4"/>
        <v>0</v>
      </c>
      <c r="K18" s="116">
        <v>1</v>
      </c>
      <c r="L18" s="114">
        <f t="shared" si="5"/>
        <v>24422.29</v>
      </c>
      <c r="M18" s="116"/>
      <c r="N18" s="117">
        <f t="shared" si="6"/>
        <v>0</v>
      </c>
      <c r="O18" s="122"/>
      <c r="P18" s="119">
        <f t="shared" si="0"/>
        <v>0</v>
      </c>
    </row>
    <row r="19" spans="1:16" ht="12.75">
      <c r="A19" s="178">
        <v>12</v>
      </c>
      <c r="B19" s="175" t="s">
        <v>584</v>
      </c>
      <c r="C19" s="110">
        <f t="shared" si="1"/>
        <v>0.0061182509186771756</v>
      </c>
      <c r="D19" s="111">
        <f>'7º MEDIÇÃO'!P201</f>
        <v>2226.2799999999997</v>
      </c>
      <c r="E19" s="112"/>
      <c r="F19" s="113">
        <f t="shared" si="2"/>
        <v>0</v>
      </c>
      <c r="G19" s="112"/>
      <c r="H19" s="113">
        <f t="shared" si="3"/>
        <v>0</v>
      </c>
      <c r="I19" s="112"/>
      <c r="J19" s="114">
        <f t="shared" si="4"/>
        <v>0</v>
      </c>
      <c r="K19" s="116"/>
      <c r="L19" s="114">
        <f t="shared" si="5"/>
        <v>0</v>
      </c>
      <c r="M19" s="116">
        <v>1</v>
      </c>
      <c r="N19" s="117">
        <f t="shared" si="6"/>
        <v>2226.2799999999997</v>
      </c>
      <c r="O19" s="118"/>
      <c r="P19" s="119">
        <f t="shared" si="0"/>
        <v>0</v>
      </c>
    </row>
    <row r="20" spans="1:16" ht="12.75">
      <c r="A20" s="180"/>
      <c r="B20" s="175"/>
      <c r="C20" s="110">
        <f t="shared" si="1"/>
        <v>0</v>
      </c>
      <c r="D20" s="111"/>
      <c r="E20" s="112"/>
      <c r="F20" s="113"/>
      <c r="G20" s="112"/>
      <c r="H20" s="113">
        <f t="shared" si="3"/>
        <v>0</v>
      </c>
      <c r="I20" s="112"/>
      <c r="J20" s="114">
        <f t="shared" si="4"/>
        <v>0</v>
      </c>
      <c r="K20" s="116"/>
      <c r="L20" s="114">
        <f t="shared" si="5"/>
        <v>0</v>
      </c>
      <c r="M20" s="116"/>
      <c r="N20" s="117">
        <f t="shared" si="6"/>
        <v>0</v>
      </c>
      <c r="O20" s="123"/>
      <c r="P20" s="119">
        <f t="shared" si="0"/>
        <v>0</v>
      </c>
    </row>
    <row r="21" spans="1:16" ht="12.75">
      <c r="A21" s="180"/>
      <c r="B21" s="175"/>
      <c r="C21" s="110">
        <f t="shared" si="1"/>
        <v>0</v>
      </c>
      <c r="D21" s="124"/>
      <c r="E21" s="125"/>
      <c r="F21" s="126"/>
      <c r="G21" s="125"/>
      <c r="H21" s="113">
        <f t="shared" si="3"/>
        <v>0</v>
      </c>
      <c r="I21" s="125"/>
      <c r="J21" s="114">
        <f t="shared" si="4"/>
        <v>0</v>
      </c>
      <c r="K21" s="127"/>
      <c r="L21" s="114">
        <f t="shared" si="5"/>
        <v>0</v>
      </c>
      <c r="M21" s="116"/>
      <c r="N21" s="117">
        <f t="shared" si="6"/>
        <v>0</v>
      </c>
      <c r="O21" s="123"/>
      <c r="P21" s="119">
        <f t="shared" si="0"/>
        <v>0</v>
      </c>
    </row>
    <row r="22" spans="1:16" ht="12.75">
      <c r="A22" s="181"/>
      <c r="B22" s="176"/>
      <c r="C22" s="110">
        <f t="shared" si="1"/>
        <v>0</v>
      </c>
      <c r="D22" s="128"/>
      <c r="E22" s="129"/>
      <c r="F22" s="130"/>
      <c r="G22" s="129"/>
      <c r="H22" s="130"/>
      <c r="I22" s="129"/>
      <c r="J22" s="131">
        <f>I22*D22</f>
        <v>0</v>
      </c>
      <c r="K22" s="132"/>
      <c r="L22" s="131">
        <f t="shared" si="5"/>
        <v>0</v>
      </c>
      <c r="M22" s="133"/>
      <c r="N22" s="134">
        <f t="shared" si="6"/>
        <v>0</v>
      </c>
      <c r="O22" s="135"/>
      <c r="P22" s="136">
        <f t="shared" si="0"/>
        <v>0</v>
      </c>
    </row>
    <row r="23" spans="1:17" ht="12.75">
      <c r="A23" s="161" t="s">
        <v>585</v>
      </c>
      <c r="B23" s="137" t="s">
        <v>586</v>
      </c>
      <c r="C23" s="138"/>
      <c r="D23" s="139">
        <f>SUM(D8:D22)</f>
        <v>363875.23650000006</v>
      </c>
      <c r="E23" s="140">
        <f>F23/D23</f>
        <v>0.1426704654165164</v>
      </c>
      <c r="F23" s="141">
        <f>SUM(F8:F19)</f>
        <v>51914.24934499999</v>
      </c>
      <c r="G23" s="142">
        <f>H23/D23</f>
        <v>0.1426704654165164</v>
      </c>
      <c r="H23" s="141">
        <f>SUM(H8:H22)</f>
        <v>51914.24934499999</v>
      </c>
      <c r="I23" s="142">
        <f>J23/D23</f>
        <v>0.12228897035701408</v>
      </c>
      <c r="J23" s="141">
        <f>SUM(J8:J22)</f>
        <v>44497.928009999996</v>
      </c>
      <c r="K23" s="142">
        <f>L23/D23</f>
        <v>0.518979256781603</v>
      </c>
      <c r="L23" s="141">
        <f>SUM(L8:L22)</f>
        <v>188843.69980000003</v>
      </c>
      <c r="M23" s="143">
        <f>N23/D23</f>
        <v>0.07339084202835001</v>
      </c>
      <c r="N23" s="144">
        <f>SUM(N8:N22)</f>
        <v>26705.110000000004</v>
      </c>
      <c r="O23" s="142">
        <f>P23/D23</f>
        <v>0</v>
      </c>
      <c r="P23" s="162">
        <f>SUM(P8:P22)</f>
        <v>0</v>
      </c>
      <c r="Q23" s="145"/>
    </row>
    <row r="24" spans="1:16" ht="13.5" thickBot="1">
      <c r="A24" s="163"/>
      <c r="B24" s="146" t="s">
        <v>587</v>
      </c>
      <c r="C24" s="147">
        <f>SUM(C8:C23)</f>
        <v>0.9999999999999998</v>
      </c>
      <c r="D24" s="148"/>
      <c r="E24" s="140">
        <f>E23</f>
        <v>0.1426704654165164</v>
      </c>
      <c r="F24" s="141">
        <f>F23</f>
        <v>51914.24934499999</v>
      </c>
      <c r="G24" s="142">
        <f aca="true" t="shared" si="7" ref="G24:N24">G23+E24</f>
        <v>0.2853409308330328</v>
      </c>
      <c r="H24" s="141">
        <f t="shared" si="7"/>
        <v>103828.49868999998</v>
      </c>
      <c r="I24" s="142">
        <f t="shared" si="7"/>
        <v>0.4076299011900469</v>
      </c>
      <c r="J24" s="141">
        <f t="shared" si="7"/>
        <v>148326.42669999998</v>
      </c>
      <c r="K24" s="142">
        <f t="shared" si="7"/>
        <v>0.9266091579716498</v>
      </c>
      <c r="L24" s="141">
        <f t="shared" si="7"/>
        <v>337170.1265</v>
      </c>
      <c r="M24" s="143">
        <f t="shared" si="7"/>
        <v>0.9999999999999998</v>
      </c>
      <c r="N24" s="144">
        <f t="shared" si="7"/>
        <v>363875.2365</v>
      </c>
      <c r="O24" s="142">
        <f>O23+M24</f>
        <v>0.9999999999999998</v>
      </c>
      <c r="P24" s="162">
        <f>P23+N24</f>
        <v>363875.2365</v>
      </c>
    </row>
    <row r="25" spans="1:16" ht="13.5" thickBot="1">
      <c r="A25" s="164"/>
      <c r="B25" s="146"/>
      <c r="C25" s="165"/>
      <c r="D25" s="166"/>
      <c r="E25" s="167"/>
      <c r="F25" s="168"/>
      <c r="G25" s="169"/>
      <c r="H25" s="168"/>
      <c r="I25" s="170"/>
      <c r="J25" s="168"/>
      <c r="K25" s="169"/>
      <c r="L25" s="168"/>
      <c r="M25" s="171"/>
      <c r="N25" s="172"/>
      <c r="O25" s="169"/>
      <c r="P25" s="173"/>
    </row>
    <row r="26" spans="1:16" ht="15.75">
      <c r="A26" s="149"/>
      <c r="B26" s="149"/>
      <c r="E26" s="152"/>
      <c r="G26" s="153"/>
      <c r="H26" s="154"/>
      <c r="I26" s="153"/>
      <c r="J26" s="154"/>
      <c r="K26" s="153"/>
      <c r="L26" s="154"/>
      <c r="M26" s="155"/>
      <c r="N26" s="154"/>
      <c r="O26" s="153"/>
      <c r="P26" s="154"/>
    </row>
    <row r="27" spans="1:16" ht="15.75">
      <c r="A27" s="149"/>
      <c r="B27" s="149" t="s">
        <v>593</v>
      </c>
      <c r="E27" s="152"/>
      <c r="G27" s="153"/>
      <c r="H27" s="154"/>
      <c r="I27" s="153"/>
      <c r="J27" s="154"/>
      <c r="K27" s="153"/>
      <c r="L27" s="154"/>
      <c r="M27" s="155"/>
      <c r="N27" s="154"/>
      <c r="O27" s="153"/>
      <c r="P27" s="154"/>
    </row>
    <row r="28" spans="1:16" ht="15.75">
      <c r="A28" s="149"/>
      <c r="B28" s="149"/>
      <c r="E28" s="152"/>
      <c r="G28" s="153"/>
      <c r="H28" s="154"/>
      <c r="I28" s="153"/>
      <c r="J28" s="154"/>
      <c r="K28" s="153"/>
      <c r="L28" s="154"/>
      <c r="M28" s="155"/>
      <c r="N28" s="154"/>
      <c r="O28" s="153"/>
      <c r="P28" s="154"/>
    </row>
    <row r="31" spans="2:17" s="151" customFormat="1" ht="15">
      <c r="B31" s="182" t="s">
        <v>554</v>
      </c>
      <c r="C31" s="183"/>
      <c r="D31" s="184"/>
      <c r="E31" s="432" t="s">
        <v>591</v>
      </c>
      <c r="F31" s="432"/>
      <c r="G31" s="183"/>
      <c r="I31" s="150"/>
      <c r="K31" s="150"/>
      <c r="M31" s="156"/>
      <c r="O31" s="150"/>
      <c r="Q31" s="102"/>
    </row>
    <row r="32" spans="2:7" ht="15">
      <c r="B32" s="185" t="s">
        <v>555</v>
      </c>
      <c r="C32" s="183"/>
      <c r="D32" s="184"/>
      <c r="E32" s="416" t="s">
        <v>592</v>
      </c>
      <c r="F32" s="416"/>
      <c r="G32" s="183"/>
    </row>
    <row r="33" spans="2:7" ht="15">
      <c r="B33" s="185" t="s">
        <v>556</v>
      </c>
      <c r="C33" s="183"/>
      <c r="D33" s="184"/>
      <c r="E33" s="183"/>
      <c r="F33" s="184"/>
      <c r="G33" s="183"/>
    </row>
  </sheetData>
  <sheetProtection/>
  <mergeCells count="11">
    <mergeCell ref="A1:P2"/>
    <mergeCell ref="A3:P3"/>
    <mergeCell ref="A4:P5"/>
    <mergeCell ref="E31:F31"/>
    <mergeCell ref="E6:F6"/>
    <mergeCell ref="G6:H6"/>
    <mergeCell ref="I6:J6"/>
    <mergeCell ref="K6:L6"/>
    <mergeCell ref="M6:N6"/>
    <mergeCell ref="O6:P6"/>
    <mergeCell ref="E32:F32"/>
  </mergeCells>
  <printOptions/>
  <pageMargins left="0.11811023622047245" right="0.11811023622047245" top="0.3937007874015748" bottom="0.3937007874015748" header="0.31496062992125984" footer="0.31496062992125984"/>
  <pageSetup fitToHeight="0" fitToWidth="1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18"/>
  <sheetViews>
    <sheetView showZeros="0" zoomScale="90" zoomScaleNormal="90" zoomScalePageLayoutView="0" workbookViewId="0" topLeftCell="A16">
      <selection activeCell="P21" sqref="P21"/>
    </sheetView>
  </sheetViews>
  <sheetFormatPr defaultColWidth="9.140625" defaultRowHeight="15"/>
  <cols>
    <col min="1" max="1" width="6.7109375" style="8" customWidth="1"/>
    <col min="2" max="2" width="8.57421875" style="32" customWidth="1"/>
    <col min="3" max="3" width="5.57421875" style="8" bestFit="1" customWidth="1"/>
    <col min="4" max="4" width="36.7109375" style="9" customWidth="1"/>
    <col min="5" max="5" width="5.421875" style="8" bestFit="1" customWidth="1"/>
    <col min="6" max="6" width="9.421875" style="8" customWidth="1"/>
    <col min="7" max="7" width="10.140625" style="22" customWidth="1"/>
    <col min="8" max="8" width="11.00390625" style="8" customWidth="1"/>
    <col min="9" max="9" width="11.7109375" style="10" customWidth="1"/>
    <col min="10" max="10" width="11.7109375" style="10" bestFit="1" customWidth="1"/>
    <col min="11" max="11" width="12.57421875" style="10" bestFit="1" customWidth="1"/>
    <col min="12" max="12" width="14.8515625" style="10" customWidth="1"/>
    <col min="13" max="13" width="11.57421875" style="0" customWidth="1"/>
    <col min="14" max="14" width="15.00390625" style="0" bestFit="1" customWidth="1"/>
    <col min="15" max="15" width="16.00390625" style="0" customWidth="1"/>
    <col min="16" max="16" width="17.57421875" style="0" customWidth="1"/>
    <col min="17" max="17" width="13.8515625" style="0" bestFit="1" customWidth="1"/>
  </cols>
  <sheetData>
    <row r="1" spans="1:12" ht="15">
      <c r="A1" s="337" t="s">
        <v>531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9"/>
    </row>
    <row r="2" spans="1:12" ht="15">
      <c r="A2" s="340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2"/>
    </row>
    <row r="3" spans="1:12" ht="15.75" customHeight="1">
      <c r="A3" s="343" t="s">
        <v>522</v>
      </c>
      <c r="B3" s="343"/>
      <c r="C3" s="323" t="s">
        <v>523</v>
      </c>
      <c r="D3" s="324"/>
      <c r="E3" s="324"/>
      <c r="F3" s="325"/>
      <c r="G3" s="319" t="s">
        <v>524</v>
      </c>
      <c r="H3" s="320"/>
      <c r="I3" s="326" t="s">
        <v>253</v>
      </c>
      <c r="J3" s="327"/>
      <c r="K3" s="344" t="s">
        <v>526</v>
      </c>
      <c r="L3" s="344"/>
    </row>
    <row r="4" spans="1:12" ht="15">
      <c r="A4" s="345"/>
      <c r="B4" s="345"/>
      <c r="C4" s="346"/>
      <c r="D4" s="346"/>
      <c r="E4" s="317" t="s">
        <v>540</v>
      </c>
      <c r="F4" s="317"/>
      <c r="G4" s="321">
        <v>42464</v>
      </c>
      <c r="H4" s="322"/>
      <c r="I4" s="400" t="s">
        <v>561</v>
      </c>
      <c r="J4" s="401"/>
      <c r="K4" s="318"/>
      <c r="L4" s="318"/>
    </row>
    <row r="5" spans="1:12" ht="15">
      <c r="A5" s="350" t="s">
        <v>542</v>
      </c>
      <c r="B5" s="351"/>
      <c r="C5" s="390" t="s">
        <v>543</v>
      </c>
      <c r="D5" s="391"/>
      <c r="E5" s="380" t="s">
        <v>538</v>
      </c>
      <c r="F5" s="381"/>
      <c r="G5" s="392" t="s">
        <v>525</v>
      </c>
      <c r="H5" s="393"/>
      <c r="I5" s="386" t="s">
        <v>516</v>
      </c>
      <c r="J5" s="387"/>
      <c r="K5" s="388">
        <v>650936.07</v>
      </c>
      <c r="L5" s="389"/>
    </row>
    <row r="6" spans="1:12" ht="15">
      <c r="A6" s="378"/>
      <c r="B6" s="379"/>
      <c r="C6" s="379"/>
      <c r="D6" s="397"/>
      <c r="E6" s="384"/>
      <c r="F6" s="385"/>
      <c r="G6" s="394" t="s">
        <v>560</v>
      </c>
      <c r="H6" s="395"/>
      <c r="I6" s="386" t="s">
        <v>518</v>
      </c>
      <c r="J6" s="387"/>
      <c r="K6" s="402">
        <f>K211</f>
        <v>51125.78660000001</v>
      </c>
      <c r="L6" s="403"/>
    </row>
    <row r="7" spans="1:14" ht="15">
      <c r="A7" s="374" t="s">
        <v>530</v>
      </c>
      <c r="B7" s="375"/>
      <c r="C7" s="375"/>
      <c r="D7" s="376"/>
      <c r="E7" s="336"/>
      <c r="F7" s="336"/>
      <c r="G7" s="334" t="s">
        <v>528</v>
      </c>
      <c r="H7" s="335"/>
      <c r="I7" s="372" t="s">
        <v>519</v>
      </c>
      <c r="J7" s="373"/>
      <c r="K7" s="333">
        <f>L211</f>
        <v>286927.24869999994</v>
      </c>
      <c r="L7" s="333"/>
      <c r="N7" s="92">
        <f>K7+K6</f>
        <v>338053.03529999993</v>
      </c>
    </row>
    <row r="8" spans="1:12" ht="15">
      <c r="A8" s="377"/>
      <c r="B8" s="377"/>
      <c r="C8" s="377"/>
      <c r="D8" s="377"/>
      <c r="E8" s="382" t="s">
        <v>527</v>
      </c>
      <c r="F8" s="383"/>
      <c r="G8" s="398" t="s">
        <v>537</v>
      </c>
      <c r="H8" s="399"/>
      <c r="I8" s="372" t="s">
        <v>517</v>
      </c>
      <c r="J8" s="373"/>
      <c r="K8" s="331">
        <f>K5-K7</f>
        <v>364008.8213</v>
      </c>
      <c r="L8" s="332"/>
    </row>
    <row r="9" spans="1:12" ht="15">
      <c r="A9" s="23" t="s">
        <v>254</v>
      </c>
      <c r="B9" s="27"/>
      <c r="C9" s="363" t="s">
        <v>535</v>
      </c>
      <c r="D9" s="364"/>
      <c r="E9" s="361" t="s">
        <v>539</v>
      </c>
      <c r="F9" s="362"/>
      <c r="G9" s="334" t="s">
        <v>529</v>
      </c>
      <c r="H9" s="335"/>
      <c r="I9" s="372" t="s">
        <v>520</v>
      </c>
      <c r="J9" s="373"/>
      <c r="K9" s="396">
        <f>K6/K5</f>
        <v>0.07854194744500795</v>
      </c>
      <c r="L9" s="396"/>
    </row>
    <row r="10" spans="1:12" ht="15">
      <c r="A10" s="24"/>
      <c r="B10" s="28"/>
      <c r="C10" s="368"/>
      <c r="D10" s="368"/>
      <c r="E10" s="369"/>
      <c r="F10" s="369"/>
      <c r="G10" s="370">
        <v>41891</v>
      </c>
      <c r="H10" s="371"/>
      <c r="I10" s="355" t="s">
        <v>521</v>
      </c>
      <c r="J10" s="355"/>
      <c r="K10" s="330">
        <f>K7/K5</f>
        <v>0.4407917488732802</v>
      </c>
      <c r="L10" s="330"/>
    </row>
    <row r="11" spans="1:12" ht="15">
      <c r="A11" s="5"/>
      <c r="B11" s="29"/>
      <c r="C11" s="5"/>
      <c r="D11" s="6"/>
      <c r="E11" s="5"/>
      <c r="F11" s="5"/>
      <c r="G11" s="20"/>
      <c r="H11" s="5"/>
      <c r="I11" s="7"/>
      <c r="J11" s="7"/>
      <c r="K11" s="7"/>
      <c r="L11" s="7"/>
    </row>
    <row r="12" spans="1:13" s="1" customFormat="1" ht="15">
      <c r="A12" s="74" t="s">
        <v>255</v>
      </c>
      <c r="B12" s="75" t="s">
        <v>0</v>
      </c>
      <c r="C12" s="74" t="s">
        <v>1</v>
      </c>
      <c r="D12" s="76" t="s">
        <v>2</v>
      </c>
      <c r="E12" s="76" t="s">
        <v>3</v>
      </c>
      <c r="F12" s="76" t="s">
        <v>511</v>
      </c>
      <c r="G12" s="77" t="s">
        <v>511</v>
      </c>
      <c r="H12" s="76" t="s">
        <v>511</v>
      </c>
      <c r="I12" s="78" t="s">
        <v>534</v>
      </c>
      <c r="J12" s="78" t="s">
        <v>533</v>
      </c>
      <c r="K12" s="78" t="s">
        <v>457</v>
      </c>
      <c r="L12" s="78" t="s">
        <v>457</v>
      </c>
      <c r="M12" s="1" t="s">
        <v>511</v>
      </c>
    </row>
    <row r="13" spans="1:13" s="1" customFormat="1" ht="25.5">
      <c r="A13" s="12"/>
      <c r="B13" s="30"/>
      <c r="C13" s="12"/>
      <c r="D13" s="11"/>
      <c r="E13" s="17"/>
      <c r="F13" s="17" t="s">
        <v>510</v>
      </c>
      <c r="G13" s="19" t="s">
        <v>514</v>
      </c>
      <c r="H13" s="17" t="s">
        <v>513</v>
      </c>
      <c r="I13" s="18" t="s">
        <v>532</v>
      </c>
      <c r="J13" s="18" t="s">
        <v>532</v>
      </c>
      <c r="K13" s="18" t="s">
        <v>512</v>
      </c>
      <c r="L13" s="18" t="s">
        <v>515</v>
      </c>
      <c r="M13" s="1" t="s">
        <v>559</v>
      </c>
    </row>
    <row r="14" spans="1:16" ht="25.5">
      <c r="A14" s="13"/>
      <c r="B14" s="31"/>
      <c r="C14" s="26">
        <v>1</v>
      </c>
      <c r="D14" s="25" t="s">
        <v>4</v>
      </c>
      <c r="E14" s="13"/>
      <c r="F14" s="13"/>
      <c r="G14" s="21"/>
      <c r="H14" s="16"/>
      <c r="I14" s="14"/>
      <c r="J14" s="14"/>
      <c r="K14" s="15"/>
      <c r="L14" s="15"/>
      <c r="P14" s="99">
        <f>O18</f>
        <v>731.74</v>
      </c>
    </row>
    <row r="15" spans="1:15" s="2" customFormat="1" ht="48">
      <c r="A15" s="33" t="s">
        <v>5</v>
      </c>
      <c r="B15" s="33" t="s">
        <v>6</v>
      </c>
      <c r="C15" s="33" t="s">
        <v>317</v>
      </c>
      <c r="D15" s="40" t="s">
        <v>218</v>
      </c>
      <c r="E15" s="33" t="s">
        <v>29</v>
      </c>
      <c r="F15" s="33" t="s">
        <v>219</v>
      </c>
      <c r="G15" s="41"/>
      <c r="H15" s="41">
        <f>G15+'6º Medição'!H15</f>
        <v>4.5</v>
      </c>
      <c r="I15" s="42">
        <v>162.92</v>
      </c>
      <c r="J15" s="68">
        <v>211.79</v>
      </c>
      <c r="K15" s="42">
        <f>J15*G15</f>
        <v>0</v>
      </c>
      <c r="L15" s="42">
        <f>H15*J15</f>
        <v>953.055</v>
      </c>
      <c r="M15" s="79">
        <f>F15-H15</f>
        <v>0</v>
      </c>
      <c r="N15" s="84">
        <f>J15</f>
        <v>211.79</v>
      </c>
      <c r="O15" s="84">
        <f>M15*N15</f>
        <v>0</v>
      </c>
    </row>
    <row r="16" spans="1:15" s="2" customFormat="1" ht="48">
      <c r="A16" s="33" t="s">
        <v>5</v>
      </c>
      <c r="B16" s="33" t="s">
        <v>7</v>
      </c>
      <c r="C16" s="33" t="s">
        <v>318</v>
      </c>
      <c r="D16" s="40" t="s">
        <v>220</v>
      </c>
      <c r="E16" s="33" t="s">
        <v>29</v>
      </c>
      <c r="F16" s="33" t="s">
        <v>221</v>
      </c>
      <c r="G16" s="41"/>
      <c r="H16" s="41">
        <f>G16+'6º Medição'!H16</f>
        <v>360</v>
      </c>
      <c r="I16" s="42">
        <v>8.38</v>
      </c>
      <c r="J16" s="42">
        <f aca="true" t="shared" si="0" ref="J16:J25">ROUND(I16*1.3,2)</f>
        <v>10.89</v>
      </c>
      <c r="K16" s="42">
        <f aca="true" t="shared" si="1" ref="K16:K79">J16*G16</f>
        <v>0</v>
      </c>
      <c r="L16" s="42">
        <f aca="true" t="shared" si="2" ref="L16:L79">H16*J16</f>
        <v>3920.4</v>
      </c>
      <c r="M16" s="79">
        <f aca="true" t="shared" si="3" ref="M16:M79">F16-H16</f>
        <v>0</v>
      </c>
      <c r="N16" s="84">
        <f aca="true" t="shared" si="4" ref="N16:N79">J16</f>
        <v>10.89</v>
      </c>
      <c r="O16" s="84">
        <f aca="true" t="shared" si="5" ref="O16:O79">M16*N16</f>
        <v>0</v>
      </c>
    </row>
    <row r="17" spans="1:15" s="2" customFormat="1" ht="48">
      <c r="A17" s="33" t="s">
        <v>5</v>
      </c>
      <c r="B17" s="33" t="s">
        <v>8</v>
      </c>
      <c r="C17" s="33" t="s">
        <v>319</v>
      </c>
      <c r="D17" s="40" t="s">
        <v>222</v>
      </c>
      <c r="E17" s="33" t="s">
        <v>11</v>
      </c>
      <c r="F17" s="33" t="s">
        <v>12</v>
      </c>
      <c r="G17" s="41"/>
      <c r="H17" s="41">
        <f>G17+'6º Medição'!H17</f>
        <v>1</v>
      </c>
      <c r="I17" s="42">
        <v>1003.88</v>
      </c>
      <c r="J17" s="42">
        <f t="shared" si="0"/>
        <v>1305.04</v>
      </c>
      <c r="K17" s="42">
        <f t="shared" si="1"/>
        <v>0</v>
      </c>
      <c r="L17" s="42">
        <f t="shared" si="2"/>
        <v>1305.04</v>
      </c>
      <c r="M17" s="79">
        <f t="shared" si="3"/>
        <v>0</v>
      </c>
      <c r="N17" s="84">
        <f t="shared" si="4"/>
        <v>1305.04</v>
      </c>
      <c r="O17" s="84">
        <f t="shared" si="5"/>
        <v>0</v>
      </c>
    </row>
    <row r="18" spans="1:15" s="2" customFormat="1" ht="24">
      <c r="A18" s="33" t="s">
        <v>5</v>
      </c>
      <c r="B18" s="33" t="s">
        <v>9</v>
      </c>
      <c r="C18" s="33" t="s">
        <v>320</v>
      </c>
      <c r="D18" s="40" t="s">
        <v>10</v>
      </c>
      <c r="E18" s="33" t="s">
        <v>11</v>
      </c>
      <c r="F18" s="33" t="s">
        <v>12</v>
      </c>
      <c r="G18" s="41"/>
      <c r="H18" s="41">
        <f>G18+'6º Medição'!H18</f>
        <v>0</v>
      </c>
      <c r="I18" s="42">
        <v>562.88</v>
      </c>
      <c r="J18" s="42">
        <f t="shared" si="0"/>
        <v>731.74</v>
      </c>
      <c r="K18" s="42">
        <f t="shared" si="1"/>
        <v>0</v>
      </c>
      <c r="L18" s="42">
        <f t="shared" si="2"/>
        <v>0</v>
      </c>
      <c r="M18" s="79">
        <f t="shared" si="3"/>
        <v>1</v>
      </c>
      <c r="N18" s="84">
        <f t="shared" si="4"/>
        <v>731.74</v>
      </c>
      <c r="O18" s="84">
        <f t="shared" si="5"/>
        <v>731.74</v>
      </c>
    </row>
    <row r="19" spans="1:15" s="2" customFormat="1" ht="24">
      <c r="A19" s="33" t="s">
        <v>5</v>
      </c>
      <c r="B19" s="33">
        <v>73658</v>
      </c>
      <c r="C19" s="33" t="s">
        <v>321</v>
      </c>
      <c r="D19" s="40" t="s">
        <v>13</v>
      </c>
      <c r="E19" s="33" t="s">
        <v>11</v>
      </c>
      <c r="F19" s="33" t="s">
        <v>12</v>
      </c>
      <c r="G19" s="41"/>
      <c r="H19" s="41">
        <f>G19+'6º Medição'!H19</f>
        <v>1</v>
      </c>
      <c r="I19" s="42">
        <v>415.88</v>
      </c>
      <c r="J19" s="42">
        <f t="shared" si="0"/>
        <v>540.64</v>
      </c>
      <c r="K19" s="42">
        <f t="shared" si="1"/>
        <v>0</v>
      </c>
      <c r="L19" s="42">
        <f t="shared" si="2"/>
        <v>540.64</v>
      </c>
      <c r="M19" s="79">
        <f t="shared" si="3"/>
        <v>0</v>
      </c>
      <c r="N19" s="84">
        <f t="shared" si="4"/>
        <v>540.64</v>
      </c>
      <c r="O19" s="84">
        <f t="shared" si="5"/>
        <v>0</v>
      </c>
    </row>
    <row r="20" spans="1:15" s="2" customFormat="1" ht="15">
      <c r="A20" s="356"/>
      <c r="B20" s="356"/>
      <c r="C20" s="356"/>
      <c r="D20" s="356"/>
      <c r="E20" s="356"/>
      <c r="F20" s="33"/>
      <c r="G20" s="41"/>
      <c r="H20" s="41">
        <f>G20+'6º Medição'!H20</f>
        <v>0</v>
      </c>
      <c r="I20" s="42"/>
      <c r="J20" s="42"/>
      <c r="K20" s="42"/>
      <c r="L20" s="42">
        <f t="shared" si="2"/>
        <v>0</v>
      </c>
      <c r="M20" s="79">
        <f t="shared" si="3"/>
        <v>0</v>
      </c>
      <c r="N20" s="84">
        <f t="shared" si="4"/>
        <v>0</v>
      </c>
      <c r="O20" s="84">
        <f t="shared" si="5"/>
        <v>0</v>
      </c>
    </row>
    <row r="21" spans="1:16" s="2" customFormat="1" ht="15">
      <c r="A21" s="34"/>
      <c r="B21" s="34"/>
      <c r="C21" s="43">
        <v>2</v>
      </c>
      <c r="D21" s="44" t="s">
        <v>14</v>
      </c>
      <c r="E21" s="34"/>
      <c r="F21" s="34"/>
      <c r="G21" s="45"/>
      <c r="H21" s="41">
        <f>G21+'6º Medição'!H21</f>
        <v>0</v>
      </c>
      <c r="I21" s="46"/>
      <c r="J21" s="46"/>
      <c r="K21" s="42"/>
      <c r="L21" s="42">
        <f t="shared" si="2"/>
        <v>0</v>
      </c>
      <c r="M21" s="79">
        <f t="shared" si="3"/>
        <v>0</v>
      </c>
      <c r="N21" s="84">
        <f t="shared" si="4"/>
        <v>0</v>
      </c>
      <c r="O21" s="84">
        <f t="shared" si="5"/>
        <v>0</v>
      </c>
      <c r="P21" s="101">
        <f>SUM(O21:O25)</f>
        <v>0</v>
      </c>
    </row>
    <row r="22" spans="1:15" s="2" customFormat="1" ht="24">
      <c r="A22" s="33" t="s">
        <v>5</v>
      </c>
      <c r="B22" s="33" t="s">
        <v>15</v>
      </c>
      <c r="C22" s="33" t="s">
        <v>322</v>
      </c>
      <c r="D22" s="40" t="s">
        <v>16</v>
      </c>
      <c r="E22" s="33" t="s">
        <v>17</v>
      </c>
      <c r="F22" s="33">
        <v>82.66</v>
      </c>
      <c r="G22" s="41"/>
      <c r="H22" s="41">
        <f>G22+'6º Medição'!H22</f>
        <v>82.66</v>
      </c>
      <c r="I22" s="42">
        <v>18.96</v>
      </c>
      <c r="J22" s="42">
        <f t="shared" si="0"/>
        <v>24.65</v>
      </c>
      <c r="K22" s="42">
        <f t="shared" si="1"/>
        <v>0</v>
      </c>
      <c r="L22" s="42">
        <f t="shared" si="2"/>
        <v>2037.5689999999997</v>
      </c>
      <c r="M22" s="79">
        <f t="shared" si="3"/>
        <v>0</v>
      </c>
      <c r="N22" s="84">
        <f t="shared" si="4"/>
        <v>24.65</v>
      </c>
      <c r="O22" s="84">
        <f t="shared" si="5"/>
        <v>0</v>
      </c>
    </row>
    <row r="23" spans="1:15" s="2" customFormat="1" ht="24">
      <c r="A23" s="33" t="s">
        <v>5</v>
      </c>
      <c r="B23" s="33">
        <v>72920</v>
      </c>
      <c r="C23" s="33" t="s">
        <v>323</v>
      </c>
      <c r="D23" s="40" t="s">
        <v>19</v>
      </c>
      <c r="E23" s="33" t="s">
        <v>17</v>
      </c>
      <c r="F23" s="33" t="s">
        <v>20</v>
      </c>
      <c r="G23" s="41"/>
      <c r="H23" s="41">
        <f>G23+'6º Medição'!H23</f>
        <v>52.42</v>
      </c>
      <c r="I23" s="42">
        <v>9.18</v>
      </c>
      <c r="J23" s="42">
        <f t="shared" si="0"/>
        <v>11.93</v>
      </c>
      <c r="K23" s="42">
        <f t="shared" si="1"/>
        <v>0</v>
      </c>
      <c r="L23" s="42">
        <f t="shared" si="2"/>
        <v>625.3706</v>
      </c>
      <c r="M23" s="79">
        <f t="shared" si="3"/>
        <v>0</v>
      </c>
      <c r="N23" s="84">
        <f t="shared" si="4"/>
        <v>11.93</v>
      </c>
      <c r="O23" s="84">
        <f t="shared" si="5"/>
        <v>0</v>
      </c>
    </row>
    <row r="24" spans="1:15" s="2" customFormat="1" ht="24">
      <c r="A24" s="33" t="s">
        <v>5</v>
      </c>
      <c r="B24" s="33">
        <v>72898</v>
      </c>
      <c r="C24" s="33" t="s">
        <v>324</v>
      </c>
      <c r="D24" s="40" t="s">
        <v>21</v>
      </c>
      <c r="E24" s="33" t="s">
        <v>17</v>
      </c>
      <c r="F24" s="33" t="s">
        <v>22</v>
      </c>
      <c r="G24" s="41"/>
      <c r="H24" s="41">
        <f>G24+'6º Medição'!H24</f>
        <v>46.53</v>
      </c>
      <c r="I24" s="42">
        <v>4.23</v>
      </c>
      <c r="J24" s="68">
        <v>5.49</v>
      </c>
      <c r="K24" s="42">
        <f t="shared" si="1"/>
        <v>0</v>
      </c>
      <c r="L24" s="42">
        <f t="shared" si="2"/>
        <v>255.4497</v>
      </c>
      <c r="M24" s="79">
        <f t="shared" si="3"/>
        <v>0</v>
      </c>
      <c r="N24" s="84">
        <f t="shared" si="4"/>
        <v>5.49</v>
      </c>
      <c r="O24" s="84">
        <f t="shared" si="5"/>
        <v>0</v>
      </c>
    </row>
    <row r="25" spans="1:15" s="2" customFormat="1" ht="36">
      <c r="A25" s="33" t="s">
        <v>5</v>
      </c>
      <c r="B25" s="33">
        <v>72900</v>
      </c>
      <c r="C25" s="33" t="s">
        <v>325</v>
      </c>
      <c r="D25" s="40" t="s">
        <v>23</v>
      </c>
      <c r="E25" s="33" t="s">
        <v>17</v>
      </c>
      <c r="F25" s="33" t="s">
        <v>22</v>
      </c>
      <c r="G25" s="41"/>
      <c r="H25" s="41">
        <f>G25+'6º Medição'!H25</f>
        <v>46.53</v>
      </c>
      <c r="I25" s="42">
        <v>2.27</v>
      </c>
      <c r="J25" s="42">
        <f t="shared" si="0"/>
        <v>2.95</v>
      </c>
      <c r="K25" s="42">
        <f t="shared" si="1"/>
        <v>0</v>
      </c>
      <c r="L25" s="42">
        <f t="shared" si="2"/>
        <v>137.26350000000002</v>
      </c>
      <c r="M25" s="79">
        <f t="shared" si="3"/>
        <v>0</v>
      </c>
      <c r="N25" s="84">
        <f t="shared" si="4"/>
        <v>2.95</v>
      </c>
      <c r="O25" s="84">
        <f t="shared" si="5"/>
        <v>0</v>
      </c>
    </row>
    <row r="26" spans="1:15" s="2" customFormat="1" ht="15" customHeight="1">
      <c r="A26" s="357"/>
      <c r="B26" s="358"/>
      <c r="C26" s="358"/>
      <c r="D26" s="358"/>
      <c r="E26" s="359"/>
      <c r="F26" s="33"/>
      <c r="G26" s="41"/>
      <c r="H26" s="41">
        <f>G26+'6º Medição'!H26</f>
        <v>0</v>
      </c>
      <c r="I26" s="42"/>
      <c r="J26" s="42"/>
      <c r="K26" s="42"/>
      <c r="L26" s="42">
        <f t="shared" si="2"/>
        <v>0</v>
      </c>
      <c r="M26" s="79">
        <f t="shared" si="3"/>
        <v>0</v>
      </c>
      <c r="N26" s="84">
        <f t="shared" si="4"/>
        <v>0</v>
      </c>
      <c r="O26" s="84">
        <f t="shared" si="5"/>
        <v>0</v>
      </c>
    </row>
    <row r="27" spans="1:16" s="2" customFormat="1" ht="15">
      <c r="A27" s="34"/>
      <c r="B27" s="34"/>
      <c r="C27" s="73">
        <v>3</v>
      </c>
      <c r="D27" s="72" t="s">
        <v>24</v>
      </c>
      <c r="E27" s="34"/>
      <c r="F27" s="34"/>
      <c r="G27" s="45"/>
      <c r="H27" s="41">
        <f>G27+'6º Medição'!H27</f>
        <v>0</v>
      </c>
      <c r="I27" s="46"/>
      <c r="J27" s="46"/>
      <c r="K27" s="42"/>
      <c r="L27" s="42">
        <f t="shared" si="2"/>
        <v>0</v>
      </c>
      <c r="M27" s="79">
        <f t="shared" si="3"/>
        <v>0</v>
      </c>
      <c r="N27" s="84">
        <f t="shared" si="4"/>
        <v>0</v>
      </c>
      <c r="O27" s="84">
        <f t="shared" si="5"/>
        <v>0</v>
      </c>
      <c r="P27" s="101">
        <f>SUM(O27:O33)</f>
        <v>6772.155699999999</v>
      </c>
    </row>
    <row r="28" spans="1:15" s="2" customFormat="1" ht="36">
      <c r="A28" s="33" t="s">
        <v>5</v>
      </c>
      <c r="B28" s="33" t="s">
        <v>25</v>
      </c>
      <c r="C28" s="33" t="s">
        <v>326</v>
      </c>
      <c r="D28" s="40" t="s">
        <v>26</v>
      </c>
      <c r="E28" s="33" t="s">
        <v>29</v>
      </c>
      <c r="F28" s="33" t="s">
        <v>30</v>
      </c>
      <c r="G28" s="85"/>
      <c r="H28" s="41">
        <f>G28+'6º Medição'!H28</f>
        <v>389.98</v>
      </c>
      <c r="I28" s="42">
        <v>55.36</v>
      </c>
      <c r="J28" s="42">
        <f>ROUND(I28*1.3,2)</f>
        <v>71.97</v>
      </c>
      <c r="K28" s="42">
        <f t="shared" si="1"/>
        <v>0</v>
      </c>
      <c r="L28" s="42">
        <f t="shared" si="2"/>
        <v>28066.8606</v>
      </c>
      <c r="M28" s="79">
        <f t="shared" si="3"/>
        <v>0</v>
      </c>
      <c r="N28" s="84">
        <f t="shared" si="4"/>
        <v>71.97</v>
      </c>
      <c r="O28" s="84">
        <f t="shared" si="5"/>
        <v>0</v>
      </c>
    </row>
    <row r="29" spans="1:15" s="2" customFormat="1" ht="24">
      <c r="A29" s="33" t="s">
        <v>5</v>
      </c>
      <c r="B29" s="33" t="s">
        <v>27</v>
      </c>
      <c r="C29" s="33" t="s">
        <v>327</v>
      </c>
      <c r="D29" s="40" t="s">
        <v>28</v>
      </c>
      <c r="E29" s="33" t="s">
        <v>29</v>
      </c>
      <c r="F29" s="33" t="s">
        <v>30</v>
      </c>
      <c r="G29" s="83">
        <v>389.98</v>
      </c>
      <c r="H29" s="41">
        <f>G29+'6º Medição'!H29</f>
        <v>389.98</v>
      </c>
      <c r="I29" s="42">
        <v>32.58</v>
      </c>
      <c r="J29" s="42">
        <v>42.36</v>
      </c>
      <c r="K29" s="42">
        <f t="shared" si="1"/>
        <v>16519.5528</v>
      </c>
      <c r="L29" s="42">
        <f t="shared" si="2"/>
        <v>16519.5528</v>
      </c>
      <c r="M29" s="79">
        <f t="shared" si="3"/>
        <v>0</v>
      </c>
      <c r="N29" s="84">
        <f t="shared" si="4"/>
        <v>42.36</v>
      </c>
      <c r="O29" s="84">
        <f t="shared" si="5"/>
        <v>0</v>
      </c>
    </row>
    <row r="30" spans="1:15" s="3" customFormat="1" ht="24">
      <c r="A30" s="33" t="s">
        <v>31</v>
      </c>
      <c r="B30" s="33">
        <v>91</v>
      </c>
      <c r="C30" s="33" t="s">
        <v>328</v>
      </c>
      <c r="D30" s="40" t="s">
        <v>32</v>
      </c>
      <c r="E30" s="33" t="s">
        <v>29</v>
      </c>
      <c r="F30" s="33" t="s">
        <v>33</v>
      </c>
      <c r="G30" s="41"/>
      <c r="H30" s="41">
        <f>G30+'6º Medição'!H30</f>
        <v>0</v>
      </c>
      <c r="I30" s="42">
        <v>113.92</v>
      </c>
      <c r="J30" s="42">
        <v>148.09</v>
      </c>
      <c r="K30" s="42">
        <f t="shared" si="1"/>
        <v>0</v>
      </c>
      <c r="L30" s="42">
        <f t="shared" si="2"/>
        <v>0</v>
      </c>
      <c r="M30" s="79">
        <f t="shared" si="3"/>
        <v>45.73</v>
      </c>
      <c r="N30" s="84">
        <f t="shared" si="4"/>
        <v>148.09</v>
      </c>
      <c r="O30" s="84">
        <f t="shared" si="5"/>
        <v>6772.155699999999</v>
      </c>
    </row>
    <row r="31" spans="1:15" s="2" customFormat="1" ht="48">
      <c r="A31" s="33" t="s">
        <v>5</v>
      </c>
      <c r="B31" s="33">
        <v>6058</v>
      </c>
      <c r="C31" s="33" t="s">
        <v>329</v>
      </c>
      <c r="D31" s="40" t="s">
        <v>223</v>
      </c>
      <c r="E31" s="33" t="s">
        <v>35</v>
      </c>
      <c r="F31" s="33" t="s">
        <v>224</v>
      </c>
      <c r="G31" s="83">
        <v>36.1</v>
      </c>
      <c r="H31" s="41">
        <f>G31+'6º Medição'!H31</f>
        <v>36.1</v>
      </c>
      <c r="I31" s="42">
        <v>17.27</v>
      </c>
      <c r="J31" s="42">
        <f>ROUND(I31*1.3,2)</f>
        <v>22.45</v>
      </c>
      <c r="K31" s="42">
        <f t="shared" si="1"/>
        <v>810.445</v>
      </c>
      <c r="L31" s="42">
        <f t="shared" si="2"/>
        <v>810.445</v>
      </c>
      <c r="M31" s="79">
        <f t="shared" si="3"/>
        <v>0</v>
      </c>
      <c r="N31" s="84">
        <f t="shared" si="4"/>
        <v>22.45</v>
      </c>
      <c r="O31" s="84">
        <f t="shared" si="5"/>
        <v>0</v>
      </c>
    </row>
    <row r="32" spans="1:15" s="2" customFormat="1" ht="15">
      <c r="A32" s="33" t="s">
        <v>5</v>
      </c>
      <c r="B32" s="33">
        <v>72105</v>
      </c>
      <c r="C32" s="33" t="s">
        <v>330</v>
      </c>
      <c r="D32" s="40" t="s">
        <v>34</v>
      </c>
      <c r="E32" s="33" t="s">
        <v>35</v>
      </c>
      <c r="F32" s="33" t="s">
        <v>36</v>
      </c>
      <c r="G32" s="83">
        <v>77.73</v>
      </c>
      <c r="H32" s="41">
        <f>G32+'6º Medição'!H32</f>
        <v>77.73</v>
      </c>
      <c r="I32" s="42">
        <v>30.13</v>
      </c>
      <c r="J32" s="42">
        <f>ROUND(I32*1.3,2)</f>
        <v>39.17</v>
      </c>
      <c r="K32" s="42">
        <f t="shared" si="1"/>
        <v>3044.6841000000004</v>
      </c>
      <c r="L32" s="42">
        <f t="shared" si="2"/>
        <v>3044.6841000000004</v>
      </c>
      <c r="M32" s="79">
        <f t="shared" si="3"/>
        <v>0</v>
      </c>
      <c r="N32" s="84">
        <f t="shared" si="4"/>
        <v>39.17</v>
      </c>
      <c r="O32" s="84">
        <f t="shared" si="5"/>
        <v>0</v>
      </c>
    </row>
    <row r="33" spans="1:15" s="2" customFormat="1" ht="24">
      <c r="A33" s="33" t="s">
        <v>5</v>
      </c>
      <c r="B33" s="33">
        <v>72107</v>
      </c>
      <c r="C33" s="33" t="s">
        <v>331</v>
      </c>
      <c r="D33" s="40" t="s">
        <v>37</v>
      </c>
      <c r="E33" s="33" t="s">
        <v>35</v>
      </c>
      <c r="F33" s="33" t="s">
        <v>38</v>
      </c>
      <c r="G33" s="83">
        <v>369.91</v>
      </c>
      <c r="H33" s="41">
        <f>G33+'6º Medição'!H33</f>
        <v>369.91</v>
      </c>
      <c r="I33" s="42">
        <v>24.74</v>
      </c>
      <c r="J33" s="42">
        <v>32.17</v>
      </c>
      <c r="K33" s="42">
        <f t="shared" si="1"/>
        <v>11900.004700000001</v>
      </c>
      <c r="L33" s="42">
        <f t="shared" si="2"/>
        <v>11900.004700000001</v>
      </c>
      <c r="M33" s="79">
        <f t="shared" si="3"/>
        <v>0</v>
      </c>
      <c r="N33" s="84">
        <f t="shared" si="4"/>
        <v>32.17</v>
      </c>
      <c r="O33" s="84">
        <f t="shared" si="5"/>
        <v>0</v>
      </c>
    </row>
    <row r="34" spans="1:15" s="2" customFormat="1" ht="15">
      <c r="A34" s="356"/>
      <c r="B34" s="356"/>
      <c r="C34" s="356"/>
      <c r="D34" s="356"/>
      <c r="E34" s="356"/>
      <c r="F34" s="33"/>
      <c r="G34" s="41"/>
      <c r="H34" s="41">
        <f>G34+'6º Medição'!H34</f>
        <v>0</v>
      </c>
      <c r="I34" s="42"/>
      <c r="J34" s="42"/>
      <c r="K34" s="42"/>
      <c r="L34" s="42">
        <f t="shared" si="2"/>
        <v>0</v>
      </c>
      <c r="M34" s="79">
        <f t="shared" si="3"/>
        <v>0</v>
      </c>
      <c r="N34" s="84">
        <f t="shared" si="4"/>
        <v>0</v>
      </c>
      <c r="O34" s="84">
        <f t="shared" si="5"/>
        <v>0</v>
      </c>
    </row>
    <row r="35" spans="1:16" s="2" customFormat="1" ht="15">
      <c r="A35" s="34"/>
      <c r="B35" s="34"/>
      <c r="C35" s="43">
        <v>4</v>
      </c>
      <c r="D35" s="44" t="s">
        <v>39</v>
      </c>
      <c r="E35" s="34"/>
      <c r="F35" s="34"/>
      <c r="G35" s="45"/>
      <c r="H35" s="41">
        <f>G35+'6º Medição'!H35</f>
        <v>0</v>
      </c>
      <c r="I35" s="46"/>
      <c r="J35" s="46"/>
      <c r="K35" s="42"/>
      <c r="L35" s="42">
        <f t="shared" si="2"/>
        <v>0</v>
      </c>
      <c r="M35" s="79">
        <f t="shared" si="3"/>
        <v>0</v>
      </c>
      <c r="N35" s="84">
        <f t="shared" si="4"/>
        <v>0</v>
      </c>
      <c r="O35" s="84">
        <f t="shared" si="5"/>
        <v>0</v>
      </c>
      <c r="P35" s="101">
        <f>SUM(O35:O53)</f>
        <v>0</v>
      </c>
    </row>
    <row r="36" spans="1:15" s="2" customFormat="1" ht="15">
      <c r="A36" s="33"/>
      <c r="B36" s="33"/>
      <c r="C36" s="33"/>
      <c r="D36" s="48" t="s">
        <v>40</v>
      </c>
      <c r="E36" s="33"/>
      <c r="F36" s="33"/>
      <c r="G36" s="41"/>
      <c r="H36" s="41">
        <f>G36+'6º Medição'!H36</f>
        <v>0</v>
      </c>
      <c r="I36" s="42"/>
      <c r="J36" s="42"/>
      <c r="K36" s="42"/>
      <c r="L36" s="42">
        <f t="shared" si="2"/>
        <v>0</v>
      </c>
      <c r="M36" s="79">
        <f t="shared" si="3"/>
        <v>0</v>
      </c>
      <c r="N36" s="84">
        <f t="shared" si="4"/>
        <v>0</v>
      </c>
      <c r="O36" s="84">
        <f t="shared" si="5"/>
        <v>0</v>
      </c>
    </row>
    <row r="37" spans="1:15" s="2" customFormat="1" ht="36">
      <c r="A37" s="33" t="s">
        <v>5</v>
      </c>
      <c r="B37" s="33" t="s">
        <v>41</v>
      </c>
      <c r="C37" s="33" t="s">
        <v>332</v>
      </c>
      <c r="D37" s="40" t="s">
        <v>225</v>
      </c>
      <c r="E37" s="33" t="s">
        <v>35</v>
      </c>
      <c r="F37" s="33" t="s">
        <v>226</v>
      </c>
      <c r="G37" s="41"/>
      <c r="H37" s="41">
        <f>G37+'6º Medição'!H37</f>
        <v>332</v>
      </c>
      <c r="I37" s="42">
        <v>40.89</v>
      </c>
      <c r="J37" s="42">
        <f>ROUND(I37*1.3,2)</f>
        <v>53.16</v>
      </c>
      <c r="K37" s="42">
        <f t="shared" si="1"/>
        <v>0</v>
      </c>
      <c r="L37" s="42">
        <f t="shared" si="2"/>
        <v>17649.12</v>
      </c>
      <c r="M37" s="79">
        <f t="shared" si="3"/>
        <v>0</v>
      </c>
      <c r="N37" s="84">
        <f t="shared" si="4"/>
        <v>53.16</v>
      </c>
      <c r="O37" s="84">
        <f t="shared" si="5"/>
        <v>0</v>
      </c>
    </row>
    <row r="38" spans="1:15" s="2" customFormat="1" ht="48">
      <c r="A38" s="33" t="s">
        <v>5</v>
      </c>
      <c r="B38" s="33" t="s">
        <v>42</v>
      </c>
      <c r="C38" s="33" t="s">
        <v>333</v>
      </c>
      <c r="D38" s="40" t="s">
        <v>217</v>
      </c>
      <c r="E38" s="33" t="s">
        <v>227</v>
      </c>
      <c r="F38" s="33" t="s">
        <v>228</v>
      </c>
      <c r="G38" s="41"/>
      <c r="H38" s="41">
        <f>G38+'6º Medição'!H38</f>
        <v>166</v>
      </c>
      <c r="I38" s="42">
        <v>6.84</v>
      </c>
      <c r="J38" s="42">
        <f aca="true" t="shared" si="6" ref="J38:J43">ROUND(I38*1.3,2)</f>
        <v>8.89</v>
      </c>
      <c r="K38" s="42">
        <f t="shared" si="1"/>
        <v>0</v>
      </c>
      <c r="L38" s="42">
        <f t="shared" si="2"/>
        <v>1475.74</v>
      </c>
      <c r="M38" s="79">
        <f t="shared" si="3"/>
        <v>0</v>
      </c>
      <c r="N38" s="84">
        <f t="shared" si="4"/>
        <v>8.89</v>
      </c>
      <c r="O38" s="84">
        <f t="shared" si="5"/>
        <v>0</v>
      </c>
    </row>
    <row r="39" spans="1:15" s="2" customFormat="1" ht="24">
      <c r="A39" s="33" t="s">
        <v>5</v>
      </c>
      <c r="B39" s="33" t="s">
        <v>43</v>
      </c>
      <c r="C39" s="33" t="s">
        <v>334</v>
      </c>
      <c r="D39" s="40" t="s">
        <v>44</v>
      </c>
      <c r="E39" s="33" t="s">
        <v>17</v>
      </c>
      <c r="F39" s="33" t="s">
        <v>45</v>
      </c>
      <c r="G39" s="41"/>
      <c r="H39" s="41">
        <f>G39+'6º Medição'!H39</f>
        <v>1.92</v>
      </c>
      <c r="I39" s="42">
        <v>64.92</v>
      </c>
      <c r="J39" s="42">
        <v>84.39</v>
      </c>
      <c r="K39" s="42">
        <f t="shared" si="1"/>
        <v>0</v>
      </c>
      <c r="L39" s="42">
        <f t="shared" si="2"/>
        <v>162.0288</v>
      </c>
      <c r="M39" s="79">
        <f t="shared" si="3"/>
        <v>0</v>
      </c>
      <c r="N39" s="84">
        <f t="shared" si="4"/>
        <v>84.39</v>
      </c>
      <c r="O39" s="84">
        <f t="shared" si="5"/>
        <v>0</v>
      </c>
    </row>
    <row r="40" spans="1:15" s="2" customFormat="1" ht="24">
      <c r="A40" s="33" t="s">
        <v>5</v>
      </c>
      <c r="B40" s="33" t="s">
        <v>46</v>
      </c>
      <c r="C40" s="33" t="s">
        <v>335</v>
      </c>
      <c r="D40" s="40" t="s">
        <v>47</v>
      </c>
      <c r="E40" s="33" t="s">
        <v>29</v>
      </c>
      <c r="F40" s="33"/>
      <c r="G40" s="41"/>
      <c r="H40" s="41">
        <f>G40+'6º Medição'!H40</f>
        <v>0</v>
      </c>
      <c r="I40" s="42">
        <v>18.22</v>
      </c>
      <c r="J40" s="42">
        <f t="shared" si="6"/>
        <v>23.69</v>
      </c>
      <c r="K40" s="42">
        <f t="shared" si="1"/>
        <v>0</v>
      </c>
      <c r="L40" s="42">
        <f t="shared" si="2"/>
        <v>0</v>
      </c>
      <c r="M40" s="79">
        <f t="shared" si="3"/>
        <v>0</v>
      </c>
      <c r="N40" s="84">
        <f t="shared" si="4"/>
        <v>23.69</v>
      </c>
      <c r="O40" s="84">
        <f t="shared" si="5"/>
        <v>0</v>
      </c>
    </row>
    <row r="41" spans="1:15" s="2" customFormat="1" ht="48">
      <c r="A41" s="33" t="s">
        <v>5</v>
      </c>
      <c r="B41" s="33" t="s">
        <v>42</v>
      </c>
      <c r="C41" s="33" t="s">
        <v>336</v>
      </c>
      <c r="D41" s="49" t="s">
        <v>217</v>
      </c>
      <c r="E41" s="33" t="s">
        <v>227</v>
      </c>
      <c r="F41" s="33" t="s">
        <v>229</v>
      </c>
      <c r="G41" s="41"/>
      <c r="H41" s="41">
        <f>G41+'6º Medição'!H41</f>
        <v>1225.2</v>
      </c>
      <c r="I41" s="42">
        <v>6.84</v>
      </c>
      <c r="J41" s="42">
        <f t="shared" si="6"/>
        <v>8.89</v>
      </c>
      <c r="K41" s="42">
        <f t="shared" si="1"/>
        <v>0</v>
      </c>
      <c r="L41" s="42">
        <f t="shared" si="2"/>
        <v>10892.028</v>
      </c>
      <c r="M41" s="79">
        <f t="shared" si="3"/>
        <v>0</v>
      </c>
      <c r="N41" s="84">
        <f t="shared" si="4"/>
        <v>8.89</v>
      </c>
      <c r="O41" s="84">
        <f t="shared" si="5"/>
        <v>0</v>
      </c>
    </row>
    <row r="42" spans="1:15" s="2" customFormat="1" ht="48">
      <c r="A42" s="33" t="s">
        <v>5</v>
      </c>
      <c r="B42" s="33" t="s">
        <v>48</v>
      </c>
      <c r="C42" s="33" t="s">
        <v>337</v>
      </c>
      <c r="D42" s="40" t="s">
        <v>230</v>
      </c>
      <c r="E42" s="33" t="s">
        <v>227</v>
      </c>
      <c r="F42" s="33" t="s">
        <v>231</v>
      </c>
      <c r="G42" s="41"/>
      <c r="H42" s="41">
        <f>G42+'6º Medição'!H42</f>
        <v>500.43</v>
      </c>
      <c r="I42" s="42">
        <v>6.84</v>
      </c>
      <c r="J42" s="42">
        <f t="shared" si="6"/>
        <v>8.89</v>
      </c>
      <c r="K42" s="42">
        <f t="shared" si="1"/>
        <v>0</v>
      </c>
      <c r="L42" s="42">
        <f t="shared" si="2"/>
        <v>4448.822700000001</v>
      </c>
      <c r="M42" s="79">
        <f t="shared" si="3"/>
        <v>0</v>
      </c>
      <c r="N42" s="84">
        <f t="shared" si="4"/>
        <v>8.89</v>
      </c>
      <c r="O42" s="84">
        <f t="shared" si="5"/>
        <v>0</v>
      </c>
    </row>
    <row r="43" spans="1:15" s="2" customFormat="1" ht="48">
      <c r="A43" s="33" t="s">
        <v>5</v>
      </c>
      <c r="B43" s="33" t="s">
        <v>49</v>
      </c>
      <c r="C43" s="33" t="s">
        <v>338</v>
      </c>
      <c r="D43" s="40" t="s">
        <v>232</v>
      </c>
      <c r="E43" s="33" t="s">
        <v>17</v>
      </c>
      <c r="F43" s="33" t="s">
        <v>233</v>
      </c>
      <c r="G43" s="41"/>
      <c r="H43" s="41">
        <f>G43+'6º Medição'!H43</f>
        <v>28.32</v>
      </c>
      <c r="I43" s="42">
        <v>374.83</v>
      </c>
      <c r="J43" s="42">
        <f t="shared" si="6"/>
        <v>487.28</v>
      </c>
      <c r="K43" s="42">
        <f t="shared" si="1"/>
        <v>0</v>
      </c>
      <c r="L43" s="42">
        <f t="shared" si="2"/>
        <v>13799.7696</v>
      </c>
      <c r="M43" s="79">
        <f t="shared" si="3"/>
        <v>0</v>
      </c>
      <c r="N43" s="84">
        <f t="shared" si="4"/>
        <v>487.28</v>
      </c>
      <c r="O43" s="84">
        <f t="shared" si="5"/>
        <v>0</v>
      </c>
    </row>
    <row r="44" spans="1:15" s="2" customFormat="1" ht="15" customHeight="1">
      <c r="A44" s="360"/>
      <c r="B44" s="360"/>
      <c r="C44" s="360"/>
      <c r="D44" s="360"/>
      <c r="E44" s="360"/>
      <c r="F44" s="360"/>
      <c r="G44" s="50"/>
      <c r="H44" s="41">
        <f>G44+'6º Medição'!H44</f>
        <v>0</v>
      </c>
      <c r="I44" s="42"/>
      <c r="J44" s="42"/>
      <c r="K44" s="42"/>
      <c r="L44" s="42">
        <f t="shared" si="2"/>
        <v>0</v>
      </c>
      <c r="M44" s="79">
        <f t="shared" si="3"/>
        <v>0</v>
      </c>
      <c r="N44" s="84">
        <f t="shared" si="4"/>
        <v>0</v>
      </c>
      <c r="O44" s="84">
        <f t="shared" si="5"/>
        <v>0</v>
      </c>
    </row>
    <row r="45" spans="1:15" s="2" customFormat="1" ht="15" customHeight="1">
      <c r="A45" s="357" t="s">
        <v>50</v>
      </c>
      <c r="B45" s="358"/>
      <c r="C45" s="358"/>
      <c r="D45" s="358"/>
      <c r="E45" s="358"/>
      <c r="F45" s="359"/>
      <c r="G45" s="51"/>
      <c r="H45" s="41">
        <f>G45+'6º Medição'!H45</f>
        <v>0</v>
      </c>
      <c r="I45" s="42"/>
      <c r="J45" s="42"/>
      <c r="K45" s="42"/>
      <c r="L45" s="42">
        <f t="shared" si="2"/>
        <v>0</v>
      </c>
      <c r="M45" s="79">
        <f t="shared" si="3"/>
        <v>0</v>
      </c>
      <c r="N45" s="84">
        <f t="shared" si="4"/>
        <v>0</v>
      </c>
      <c r="O45" s="84">
        <f t="shared" si="5"/>
        <v>0</v>
      </c>
    </row>
    <row r="46" spans="1:15" s="2" customFormat="1" ht="84">
      <c r="A46" s="33" t="s">
        <v>5</v>
      </c>
      <c r="B46" s="33">
        <v>23737</v>
      </c>
      <c r="C46" s="33" t="s">
        <v>339</v>
      </c>
      <c r="D46" s="40" t="s">
        <v>234</v>
      </c>
      <c r="E46" s="33" t="s">
        <v>29</v>
      </c>
      <c r="F46" s="33" t="s">
        <v>235</v>
      </c>
      <c r="G46" s="41"/>
      <c r="H46" s="41">
        <f>G46+'6º Medição'!H46</f>
        <v>435.8</v>
      </c>
      <c r="I46" s="42">
        <v>30.62</v>
      </c>
      <c r="J46" s="42">
        <f aca="true" t="shared" si="7" ref="J46:J51">ROUND(I46*1.3,2)</f>
        <v>39.81</v>
      </c>
      <c r="K46" s="42">
        <f t="shared" si="1"/>
        <v>0</v>
      </c>
      <c r="L46" s="42">
        <f t="shared" si="2"/>
        <v>17349.198</v>
      </c>
      <c r="M46" s="79">
        <f t="shared" si="3"/>
        <v>0</v>
      </c>
      <c r="N46" s="84">
        <f t="shared" si="4"/>
        <v>39.81</v>
      </c>
      <c r="O46" s="84">
        <f t="shared" si="5"/>
        <v>0</v>
      </c>
    </row>
    <row r="47" spans="1:15" s="2" customFormat="1" ht="48">
      <c r="A47" s="33" t="s">
        <v>5</v>
      </c>
      <c r="B47" s="33" t="s">
        <v>42</v>
      </c>
      <c r="C47" s="33" t="s">
        <v>340</v>
      </c>
      <c r="D47" s="40" t="s">
        <v>217</v>
      </c>
      <c r="E47" s="33" t="s">
        <v>227</v>
      </c>
      <c r="F47" s="33" t="s">
        <v>236</v>
      </c>
      <c r="G47" s="85"/>
      <c r="H47" s="41">
        <f>G47+'6º Medição'!H47</f>
        <v>2045.65</v>
      </c>
      <c r="I47" s="42">
        <v>6.84</v>
      </c>
      <c r="J47" s="42">
        <f t="shared" si="7"/>
        <v>8.89</v>
      </c>
      <c r="K47" s="42">
        <f t="shared" si="1"/>
        <v>0</v>
      </c>
      <c r="L47" s="42">
        <f t="shared" si="2"/>
        <v>18185.828500000003</v>
      </c>
      <c r="M47" s="79">
        <f t="shared" si="3"/>
        <v>0</v>
      </c>
      <c r="N47" s="84">
        <f t="shared" si="4"/>
        <v>8.89</v>
      </c>
      <c r="O47" s="84">
        <f t="shared" si="5"/>
        <v>0</v>
      </c>
    </row>
    <row r="48" spans="1:15" s="2" customFormat="1" ht="48">
      <c r="A48" s="33" t="s">
        <v>5</v>
      </c>
      <c r="B48" s="33" t="s">
        <v>48</v>
      </c>
      <c r="C48" s="33" t="s">
        <v>341</v>
      </c>
      <c r="D48" s="40" t="s">
        <v>230</v>
      </c>
      <c r="E48" s="33" t="s">
        <v>227</v>
      </c>
      <c r="F48" s="33" t="s">
        <v>237</v>
      </c>
      <c r="G48" s="85"/>
      <c r="H48" s="41">
        <f>G48+'6º Medição'!H48</f>
        <v>835.55</v>
      </c>
      <c r="I48" s="42">
        <v>6.84</v>
      </c>
      <c r="J48" s="42">
        <f t="shared" si="7"/>
        <v>8.89</v>
      </c>
      <c r="K48" s="42">
        <f t="shared" si="1"/>
        <v>0</v>
      </c>
      <c r="L48" s="42">
        <f t="shared" si="2"/>
        <v>7428.0395</v>
      </c>
      <c r="M48" s="79">
        <f t="shared" si="3"/>
        <v>0</v>
      </c>
      <c r="N48" s="84">
        <f t="shared" si="4"/>
        <v>8.89</v>
      </c>
      <c r="O48" s="84">
        <f t="shared" si="5"/>
        <v>0</v>
      </c>
    </row>
    <row r="49" spans="1:15" s="2" customFormat="1" ht="48">
      <c r="A49" s="33" t="s">
        <v>5</v>
      </c>
      <c r="B49" s="33" t="s">
        <v>49</v>
      </c>
      <c r="C49" s="33" t="s">
        <v>342</v>
      </c>
      <c r="D49" s="40" t="s">
        <v>232</v>
      </c>
      <c r="E49" s="33" t="s">
        <v>17</v>
      </c>
      <c r="F49" s="33" t="s">
        <v>238</v>
      </c>
      <c r="G49" s="85"/>
      <c r="H49" s="41">
        <f>G49+'6º Medição'!H49</f>
        <v>25.33</v>
      </c>
      <c r="I49" s="42">
        <v>374.83</v>
      </c>
      <c r="J49" s="42">
        <f t="shared" si="7"/>
        <v>487.28</v>
      </c>
      <c r="K49" s="42">
        <f t="shared" si="1"/>
        <v>0</v>
      </c>
      <c r="L49" s="42">
        <f t="shared" si="2"/>
        <v>12342.802399999999</v>
      </c>
      <c r="M49" s="79">
        <f t="shared" si="3"/>
        <v>0</v>
      </c>
      <c r="N49" s="84">
        <f t="shared" si="4"/>
        <v>487.28</v>
      </c>
      <c r="O49" s="84">
        <f t="shared" si="5"/>
        <v>0</v>
      </c>
    </row>
    <row r="50" spans="1:15" s="4" customFormat="1" ht="48">
      <c r="A50" s="33" t="s">
        <v>460</v>
      </c>
      <c r="B50" s="33" t="s">
        <v>459</v>
      </c>
      <c r="C50" s="33" t="s">
        <v>343</v>
      </c>
      <c r="D50" s="40" t="s">
        <v>548</v>
      </c>
      <c r="E50" s="33" t="s">
        <v>29</v>
      </c>
      <c r="F50" s="33" t="s">
        <v>240</v>
      </c>
      <c r="G50" s="41"/>
      <c r="H50" s="41">
        <f>G50+'6º Medição'!H50</f>
        <v>410.46</v>
      </c>
      <c r="I50" s="42">
        <v>49.63</v>
      </c>
      <c r="J50" s="42">
        <f t="shared" si="7"/>
        <v>64.52</v>
      </c>
      <c r="K50" s="42">
        <f t="shared" si="1"/>
        <v>0</v>
      </c>
      <c r="L50" s="42">
        <f t="shared" si="2"/>
        <v>26482.879199999996</v>
      </c>
      <c r="M50" s="79">
        <f t="shared" si="3"/>
        <v>0</v>
      </c>
      <c r="N50" s="84">
        <f t="shared" si="4"/>
        <v>64.52</v>
      </c>
      <c r="O50" s="84">
        <f t="shared" si="5"/>
        <v>0</v>
      </c>
    </row>
    <row r="51" spans="1:15" s="2" customFormat="1" ht="60">
      <c r="A51" s="35" t="s">
        <v>5</v>
      </c>
      <c r="B51" s="35" t="s">
        <v>51</v>
      </c>
      <c r="C51" s="33" t="s">
        <v>344</v>
      </c>
      <c r="D51" s="40" t="s">
        <v>241</v>
      </c>
      <c r="E51" s="33" t="s">
        <v>35</v>
      </c>
      <c r="F51" s="33" t="s">
        <v>242</v>
      </c>
      <c r="G51" s="41"/>
      <c r="H51" s="41">
        <f>G51+'6º Medição'!H51</f>
        <v>193.8</v>
      </c>
      <c r="I51" s="42">
        <v>14.23</v>
      </c>
      <c r="J51" s="42">
        <f t="shared" si="7"/>
        <v>18.5</v>
      </c>
      <c r="K51" s="42">
        <f t="shared" si="1"/>
        <v>0</v>
      </c>
      <c r="L51" s="42">
        <f t="shared" si="2"/>
        <v>3585.3</v>
      </c>
      <c r="M51" s="80">
        <f t="shared" si="3"/>
        <v>0</v>
      </c>
      <c r="N51" s="84">
        <f t="shared" si="4"/>
        <v>18.5</v>
      </c>
      <c r="O51" s="84">
        <f t="shared" si="5"/>
        <v>0</v>
      </c>
    </row>
    <row r="52" spans="1:15" s="2" customFormat="1" ht="15">
      <c r="A52" s="35"/>
      <c r="B52" s="35"/>
      <c r="C52" s="33"/>
      <c r="D52" s="40" t="s">
        <v>489</v>
      </c>
      <c r="E52" s="33"/>
      <c r="F52" s="33"/>
      <c r="G52" s="41"/>
      <c r="H52" s="41">
        <f>G52+'6º Medição'!H52</f>
        <v>0</v>
      </c>
      <c r="I52" s="42"/>
      <c r="J52" s="42"/>
      <c r="K52" s="42"/>
      <c r="L52" s="42">
        <f t="shared" si="2"/>
        <v>0</v>
      </c>
      <c r="M52" s="79">
        <f t="shared" si="3"/>
        <v>0</v>
      </c>
      <c r="N52" s="84">
        <f t="shared" si="4"/>
        <v>0</v>
      </c>
      <c r="O52" s="84">
        <f t="shared" si="5"/>
        <v>0</v>
      </c>
    </row>
    <row r="53" spans="1:15" s="2" customFormat="1" ht="15">
      <c r="A53" s="365"/>
      <c r="B53" s="366"/>
      <c r="C53" s="366"/>
      <c r="D53" s="366"/>
      <c r="E53" s="366"/>
      <c r="F53" s="366"/>
      <c r="G53" s="52"/>
      <c r="H53" s="41">
        <f>G53+'6º Medição'!H53</f>
        <v>0</v>
      </c>
      <c r="I53" s="42"/>
      <c r="J53" s="42"/>
      <c r="K53" s="42"/>
      <c r="L53" s="42">
        <f t="shared" si="2"/>
        <v>0</v>
      </c>
      <c r="M53" s="79">
        <f t="shared" si="3"/>
        <v>0</v>
      </c>
      <c r="N53" s="84">
        <f t="shared" si="4"/>
        <v>0</v>
      </c>
      <c r="O53" s="84">
        <f t="shared" si="5"/>
        <v>0</v>
      </c>
    </row>
    <row r="54" spans="1:16" s="2" customFormat="1" ht="15">
      <c r="A54" s="36"/>
      <c r="B54" s="36"/>
      <c r="C54" s="53">
        <v>5</v>
      </c>
      <c r="D54" s="44" t="s">
        <v>52</v>
      </c>
      <c r="E54" s="34"/>
      <c r="F54" s="34"/>
      <c r="G54" s="45"/>
      <c r="H54" s="41">
        <f>G54+'6º Medição'!H54</f>
        <v>0</v>
      </c>
      <c r="I54" s="46"/>
      <c r="J54" s="46"/>
      <c r="K54" s="42"/>
      <c r="L54" s="42">
        <f t="shared" si="2"/>
        <v>0</v>
      </c>
      <c r="M54" s="79">
        <f t="shared" si="3"/>
        <v>0</v>
      </c>
      <c r="N54" s="84">
        <f t="shared" si="4"/>
        <v>0</v>
      </c>
      <c r="O54" s="84">
        <f t="shared" si="5"/>
        <v>0</v>
      </c>
      <c r="P54" s="100"/>
    </row>
    <row r="55" spans="1:15" s="2" customFormat="1" ht="60">
      <c r="A55" s="35" t="s">
        <v>5</v>
      </c>
      <c r="B55" s="35" t="s">
        <v>53</v>
      </c>
      <c r="C55" s="35" t="s">
        <v>345</v>
      </c>
      <c r="D55" s="40" t="s">
        <v>243</v>
      </c>
      <c r="E55" s="33" t="s">
        <v>29</v>
      </c>
      <c r="F55" s="33" t="s">
        <v>244</v>
      </c>
      <c r="G55" s="41"/>
      <c r="H55" s="41">
        <f>G55+'6º Medição'!H55</f>
        <v>1038.99</v>
      </c>
      <c r="I55" s="42">
        <v>27.85</v>
      </c>
      <c r="J55" s="42">
        <f>ROUND(I55*1.3,2)</f>
        <v>36.21</v>
      </c>
      <c r="K55" s="42">
        <f t="shared" si="1"/>
        <v>0</v>
      </c>
      <c r="L55" s="42">
        <f t="shared" si="2"/>
        <v>37621.827900000004</v>
      </c>
      <c r="M55" s="79">
        <f t="shared" si="3"/>
        <v>0</v>
      </c>
      <c r="N55" s="84">
        <f t="shared" si="4"/>
        <v>36.21</v>
      </c>
      <c r="O55" s="84">
        <f t="shared" si="5"/>
        <v>0</v>
      </c>
    </row>
    <row r="56" spans="1:15" s="2" customFormat="1" ht="15">
      <c r="A56" s="360" t="s">
        <v>54</v>
      </c>
      <c r="B56" s="360"/>
      <c r="C56" s="360"/>
      <c r="D56" s="360"/>
      <c r="E56" s="360"/>
      <c r="F56" s="360"/>
      <c r="G56" s="54"/>
      <c r="H56" s="41">
        <f>G56+'6º Medição'!H56</f>
        <v>0</v>
      </c>
      <c r="I56" s="42"/>
      <c r="J56" s="42"/>
      <c r="K56" s="42"/>
      <c r="L56" s="42">
        <f t="shared" si="2"/>
        <v>0</v>
      </c>
      <c r="M56" s="79">
        <f t="shared" si="3"/>
        <v>0</v>
      </c>
      <c r="N56" s="84">
        <f t="shared" si="4"/>
        <v>0</v>
      </c>
      <c r="O56" s="84">
        <f t="shared" si="5"/>
        <v>0</v>
      </c>
    </row>
    <row r="57" spans="1:15" s="2" customFormat="1" ht="15">
      <c r="A57" s="367"/>
      <c r="B57" s="367"/>
      <c r="C57" s="367"/>
      <c r="D57" s="367"/>
      <c r="E57" s="367"/>
      <c r="F57" s="367"/>
      <c r="G57" s="55"/>
      <c r="H57" s="41">
        <f>G57+'6º Medição'!H57</f>
        <v>0</v>
      </c>
      <c r="I57" s="42"/>
      <c r="J57" s="42"/>
      <c r="K57" s="42"/>
      <c r="L57" s="42">
        <f t="shared" si="2"/>
        <v>0</v>
      </c>
      <c r="M57" s="79">
        <f t="shared" si="3"/>
        <v>0</v>
      </c>
      <c r="N57" s="84">
        <f t="shared" si="4"/>
        <v>0</v>
      </c>
      <c r="O57" s="84">
        <f t="shared" si="5"/>
        <v>0</v>
      </c>
    </row>
    <row r="58" spans="1:15" s="2" customFormat="1" ht="15">
      <c r="A58" s="56"/>
      <c r="B58" s="36"/>
      <c r="C58" s="53">
        <v>6</v>
      </c>
      <c r="D58" s="44" t="s">
        <v>55</v>
      </c>
      <c r="E58" s="34"/>
      <c r="F58" s="34"/>
      <c r="G58" s="45"/>
      <c r="H58" s="41">
        <f>G58+'6º Medição'!H58</f>
        <v>0</v>
      </c>
      <c r="I58" s="46"/>
      <c r="J58" s="46"/>
      <c r="K58" s="42"/>
      <c r="L58" s="42">
        <f t="shared" si="2"/>
        <v>0</v>
      </c>
      <c r="M58" s="79">
        <f t="shared" si="3"/>
        <v>0</v>
      </c>
      <c r="N58" s="84">
        <f t="shared" si="4"/>
        <v>0</v>
      </c>
      <c r="O58" s="84">
        <f t="shared" si="5"/>
        <v>0</v>
      </c>
    </row>
    <row r="59" spans="1:15" s="2" customFormat="1" ht="24">
      <c r="A59" s="35" t="s">
        <v>5</v>
      </c>
      <c r="B59" s="35" t="s">
        <v>56</v>
      </c>
      <c r="C59" s="35" t="s">
        <v>346</v>
      </c>
      <c r="D59" s="40" t="s">
        <v>57</v>
      </c>
      <c r="E59" s="33" t="s">
        <v>29</v>
      </c>
      <c r="F59" s="33"/>
      <c r="G59" s="41"/>
      <c r="H59" s="41">
        <f>G59+'6º Medição'!H59</f>
        <v>0</v>
      </c>
      <c r="I59" s="42">
        <v>5.15</v>
      </c>
      <c r="J59" s="42">
        <f>ROUND(I59*1.3,2)</f>
        <v>6.7</v>
      </c>
      <c r="K59" s="42">
        <f t="shared" si="1"/>
        <v>0</v>
      </c>
      <c r="L59" s="42">
        <f t="shared" si="2"/>
        <v>0</v>
      </c>
      <c r="M59" s="79">
        <f t="shared" si="3"/>
        <v>0</v>
      </c>
      <c r="N59" s="84">
        <f t="shared" si="4"/>
        <v>6.7</v>
      </c>
      <c r="O59" s="84">
        <f t="shared" si="5"/>
        <v>0</v>
      </c>
    </row>
    <row r="60" spans="1:15" s="2" customFormat="1" ht="24">
      <c r="A60" s="35" t="s">
        <v>5</v>
      </c>
      <c r="B60" s="35">
        <v>24758</v>
      </c>
      <c r="C60" s="35" t="s">
        <v>347</v>
      </c>
      <c r="D60" s="40" t="s">
        <v>58</v>
      </c>
      <c r="E60" s="33" t="s">
        <v>29</v>
      </c>
      <c r="F60" s="33"/>
      <c r="G60" s="41"/>
      <c r="H60" s="41">
        <f>G60+'6º Medição'!H60</f>
        <v>0</v>
      </c>
      <c r="I60" s="42">
        <v>46.69</v>
      </c>
      <c r="J60" s="42"/>
      <c r="K60" s="42">
        <f t="shared" si="1"/>
        <v>0</v>
      </c>
      <c r="L60" s="42">
        <f t="shared" si="2"/>
        <v>0</v>
      </c>
      <c r="M60" s="79">
        <f t="shared" si="3"/>
        <v>0</v>
      </c>
      <c r="N60" s="84">
        <f t="shared" si="4"/>
        <v>0</v>
      </c>
      <c r="O60" s="84">
        <f t="shared" si="5"/>
        <v>0</v>
      </c>
    </row>
    <row r="61" spans="1:15" s="2" customFormat="1" ht="48">
      <c r="A61" s="35" t="s">
        <v>5</v>
      </c>
      <c r="B61" s="35">
        <v>23711</v>
      </c>
      <c r="C61" s="35" t="s">
        <v>348</v>
      </c>
      <c r="D61" s="40" t="s">
        <v>245</v>
      </c>
      <c r="E61" s="33" t="s">
        <v>29</v>
      </c>
      <c r="F61" s="33"/>
      <c r="G61" s="41"/>
      <c r="H61" s="41">
        <f>G61+'6º Medição'!H61</f>
        <v>0</v>
      </c>
      <c r="I61" s="42">
        <v>23.62</v>
      </c>
      <c r="J61" s="42"/>
      <c r="K61" s="42">
        <f t="shared" si="1"/>
        <v>0</v>
      </c>
      <c r="L61" s="42">
        <f t="shared" si="2"/>
        <v>0</v>
      </c>
      <c r="M61" s="79">
        <f t="shared" si="3"/>
        <v>0</v>
      </c>
      <c r="N61" s="84">
        <f t="shared" si="4"/>
        <v>0</v>
      </c>
      <c r="O61" s="84">
        <f t="shared" si="5"/>
        <v>0</v>
      </c>
    </row>
    <row r="62" spans="1:15" s="2" customFormat="1" ht="15">
      <c r="A62" s="367"/>
      <c r="B62" s="367"/>
      <c r="C62" s="367"/>
      <c r="D62" s="367"/>
      <c r="E62" s="367"/>
      <c r="F62" s="367"/>
      <c r="G62" s="55"/>
      <c r="H62" s="41">
        <f>G62+'6º Medição'!H62</f>
        <v>0</v>
      </c>
      <c r="I62" s="42"/>
      <c r="J62" s="42"/>
      <c r="K62" s="42"/>
      <c r="L62" s="42">
        <f t="shared" si="2"/>
        <v>0</v>
      </c>
      <c r="M62" s="79">
        <f t="shared" si="3"/>
        <v>0</v>
      </c>
      <c r="N62" s="84">
        <f t="shared" si="4"/>
        <v>0</v>
      </c>
      <c r="O62" s="84">
        <f t="shared" si="5"/>
        <v>0</v>
      </c>
    </row>
    <row r="63" spans="1:16" s="2" customFormat="1" ht="24">
      <c r="A63" s="56"/>
      <c r="B63" s="36"/>
      <c r="C63" s="53">
        <v>7</v>
      </c>
      <c r="D63" s="44" t="s">
        <v>59</v>
      </c>
      <c r="E63" s="34"/>
      <c r="F63" s="34"/>
      <c r="G63" s="45"/>
      <c r="H63" s="41">
        <f>G63+'6º Medição'!H63</f>
        <v>0</v>
      </c>
      <c r="I63" s="46"/>
      <c r="J63" s="46"/>
      <c r="K63" s="42"/>
      <c r="L63" s="42">
        <f t="shared" si="2"/>
        <v>0</v>
      </c>
      <c r="M63" s="79">
        <f t="shared" si="3"/>
        <v>0</v>
      </c>
      <c r="N63" s="84">
        <f t="shared" si="4"/>
        <v>0</v>
      </c>
      <c r="O63" s="84">
        <f t="shared" si="5"/>
        <v>0</v>
      </c>
      <c r="P63" s="101">
        <f>SUM(O63:O88)</f>
        <v>148326.42669999998</v>
      </c>
    </row>
    <row r="64" spans="1:15" s="2" customFormat="1" ht="15">
      <c r="A64" s="35"/>
      <c r="B64" s="35"/>
      <c r="C64" s="35"/>
      <c r="D64" s="48" t="s">
        <v>60</v>
      </c>
      <c r="E64" s="33"/>
      <c r="F64" s="33"/>
      <c r="G64" s="41"/>
      <c r="H64" s="41">
        <f>G64+'6º Medição'!H64</f>
        <v>0</v>
      </c>
      <c r="I64" s="42"/>
      <c r="J64" s="42"/>
      <c r="K64" s="42"/>
      <c r="L64" s="42">
        <f t="shared" si="2"/>
        <v>0</v>
      </c>
      <c r="M64" s="79">
        <f t="shared" si="3"/>
        <v>0</v>
      </c>
      <c r="N64" s="84">
        <f t="shared" si="4"/>
        <v>0</v>
      </c>
      <c r="O64" s="84">
        <f t="shared" si="5"/>
        <v>0</v>
      </c>
    </row>
    <row r="65" spans="1:15" s="2" customFormat="1" ht="48">
      <c r="A65" s="35" t="s">
        <v>5</v>
      </c>
      <c r="B65" s="35" t="s">
        <v>61</v>
      </c>
      <c r="C65" s="35" t="s">
        <v>349</v>
      </c>
      <c r="D65" s="40" t="s">
        <v>246</v>
      </c>
      <c r="E65" s="33" t="s">
        <v>29</v>
      </c>
      <c r="F65" s="33" t="s">
        <v>247</v>
      </c>
      <c r="G65" s="41"/>
      <c r="H65" s="41">
        <f>G65+'6º Medição'!H65</f>
        <v>324.29</v>
      </c>
      <c r="I65" s="42">
        <v>23.12</v>
      </c>
      <c r="J65" s="42">
        <f>ROUND(I65*1.3,2)</f>
        <v>30.06</v>
      </c>
      <c r="K65" s="42">
        <f t="shared" si="1"/>
        <v>0</v>
      </c>
      <c r="L65" s="42">
        <f t="shared" si="2"/>
        <v>9748.1574</v>
      </c>
      <c r="M65" s="80">
        <f t="shared" si="3"/>
        <v>0</v>
      </c>
      <c r="N65" s="84">
        <f t="shared" si="4"/>
        <v>30.06</v>
      </c>
      <c r="O65" s="84">
        <f t="shared" si="5"/>
        <v>0</v>
      </c>
    </row>
    <row r="66" spans="1:15" s="2" customFormat="1" ht="60.75" customHeight="1">
      <c r="A66" s="35" t="s">
        <v>5</v>
      </c>
      <c r="B66" s="35" t="s">
        <v>62</v>
      </c>
      <c r="C66" s="35" t="s">
        <v>350</v>
      </c>
      <c r="D66" s="40" t="s">
        <v>248</v>
      </c>
      <c r="E66" s="33" t="s">
        <v>29</v>
      </c>
      <c r="F66" s="33" t="s">
        <v>509</v>
      </c>
      <c r="G66" s="41"/>
      <c r="H66" s="41">
        <f>G66+'6º Medição'!H66</f>
        <v>0</v>
      </c>
      <c r="I66" s="42">
        <v>14.82</v>
      </c>
      <c r="J66" s="42">
        <v>19.26</v>
      </c>
      <c r="K66" s="42">
        <f t="shared" si="1"/>
        <v>0</v>
      </c>
      <c r="L66" s="42">
        <f t="shared" si="2"/>
        <v>0</v>
      </c>
      <c r="M66" s="79">
        <f t="shared" si="3"/>
        <v>324.3</v>
      </c>
      <c r="N66" s="84">
        <f t="shared" si="4"/>
        <v>19.26</v>
      </c>
      <c r="O66" s="84">
        <f t="shared" si="5"/>
        <v>6246.018000000001</v>
      </c>
    </row>
    <row r="67" spans="1:15" s="3" customFormat="1" ht="48">
      <c r="A67" s="35" t="s">
        <v>31</v>
      </c>
      <c r="B67" s="35">
        <v>102</v>
      </c>
      <c r="C67" s="35" t="s">
        <v>351</v>
      </c>
      <c r="D67" s="40" t="s">
        <v>249</v>
      </c>
      <c r="E67" s="33" t="s">
        <v>29</v>
      </c>
      <c r="F67" s="33" t="s">
        <v>250</v>
      </c>
      <c r="G67" s="41"/>
      <c r="H67" s="41">
        <f>G67+'6º Medição'!H67</f>
        <v>0</v>
      </c>
      <c r="I67" s="42">
        <v>50.22</v>
      </c>
      <c r="J67" s="42">
        <v>65.28</v>
      </c>
      <c r="K67" s="42">
        <f t="shared" si="1"/>
        <v>0</v>
      </c>
      <c r="L67" s="42">
        <f t="shared" si="2"/>
        <v>0</v>
      </c>
      <c r="M67" s="79">
        <f t="shared" si="3"/>
        <v>67.94</v>
      </c>
      <c r="N67" s="84">
        <f t="shared" si="4"/>
        <v>65.28</v>
      </c>
      <c r="O67" s="84">
        <f t="shared" si="5"/>
        <v>4435.1232</v>
      </c>
    </row>
    <row r="68" spans="1:15" s="2" customFormat="1" ht="48">
      <c r="A68" s="35" t="s">
        <v>5</v>
      </c>
      <c r="B68" s="35" t="s">
        <v>63</v>
      </c>
      <c r="C68" s="35" t="s">
        <v>352</v>
      </c>
      <c r="D68" s="40" t="s">
        <v>251</v>
      </c>
      <c r="E68" s="33" t="s">
        <v>29</v>
      </c>
      <c r="F68" s="33" t="s">
        <v>252</v>
      </c>
      <c r="G68" s="41"/>
      <c r="H68" s="41">
        <f>G68+'6º Medição'!H68</f>
        <v>0</v>
      </c>
      <c r="I68" s="42">
        <v>14.69</v>
      </c>
      <c r="J68" s="42">
        <f aca="true" t="shared" si="8" ref="J68:J87">ROUND(I68*1.3,2)</f>
        <v>19.1</v>
      </c>
      <c r="K68" s="42">
        <f t="shared" si="1"/>
        <v>0</v>
      </c>
      <c r="L68" s="42">
        <f t="shared" si="2"/>
        <v>0</v>
      </c>
      <c r="M68" s="79">
        <f t="shared" si="3"/>
        <v>13.88</v>
      </c>
      <c r="N68" s="84">
        <f t="shared" si="4"/>
        <v>19.1</v>
      </c>
      <c r="O68" s="84">
        <f t="shared" si="5"/>
        <v>265.10800000000006</v>
      </c>
    </row>
    <row r="69" spans="1:15" s="4" customFormat="1" ht="72">
      <c r="A69" s="33" t="s">
        <v>460</v>
      </c>
      <c r="B69" s="33" t="s">
        <v>462</v>
      </c>
      <c r="C69" s="35" t="s">
        <v>353</v>
      </c>
      <c r="D69" s="40" t="s">
        <v>461</v>
      </c>
      <c r="E69" s="33" t="s">
        <v>29</v>
      </c>
      <c r="F69" s="33" t="s">
        <v>247</v>
      </c>
      <c r="G69" s="41"/>
      <c r="H69" s="41">
        <f>G69+'6º Medição'!H69</f>
        <v>0</v>
      </c>
      <c r="I69" s="42">
        <v>49.98</v>
      </c>
      <c r="J69" s="42">
        <f t="shared" si="8"/>
        <v>64.97</v>
      </c>
      <c r="K69" s="42">
        <f t="shared" si="1"/>
        <v>0</v>
      </c>
      <c r="L69" s="42">
        <f t="shared" si="2"/>
        <v>0</v>
      </c>
      <c r="M69" s="79">
        <f t="shared" si="3"/>
        <v>324.29</v>
      </c>
      <c r="N69" s="84">
        <f t="shared" si="4"/>
        <v>64.97</v>
      </c>
      <c r="O69" s="84">
        <f t="shared" si="5"/>
        <v>21069.121300000003</v>
      </c>
    </row>
    <row r="70" spans="1:15" s="4" customFormat="1" ht="36">
      <c r="A70" s="33" t="s">
        <v>460</v>
      </c>
      <c r="B70" s="33" t="s">
        <v>463</v>
      </c>
      <c r="C70" s="35" t="s">
        <v>354</v>
      </c>
      <c r="D70" s="40" t="s">
        <v>257</v>
      </c>
      <c r="E70" s="33" t="s">
        <v>35</v>
      </c>
      <c r="F70" s="33" t="s">
        <v>258</v>
      </c>
      <c r="G70" s="41"/>
      <c r="H70" s="41">
        <f>G70+'6º Medição'!H70</f>
        <v>0</v>
      </c>
      <c r="I70" s="42">
        <v>6.27</v>
      </c>
      <c r="J70" s="42">
        <f t="shared" si="8"/>
        <v>8.15</v>
      </c>
      <c r="K70" s="42">
        <f t="shared" si="1"/>
        <v>0</v>
      </c>
      <c r="L70" s="42">
        <f t="shared" si="2"/>
        <v>0</v>
      </c>
      <c r="M70" s="79">
        <f t="shared" si="3"/>
        <v>263.45</v>
      </c>
      <c r="N70" s="84">
        <f t="shared" si="4"/>
        <v>8.15</v>
      </c>
      <c r="O70" s="84">
        <f t="shared" si="5"/>
        <v>2147.1175</v>
      </c>
    </row>
    <row r="71" spans="1:15" s="4" customFormat="1" ht="29.25" customHeight="1">
      <c r="A71" s="33" t="s">
        <v>460</v>
      </c>
      <c r="B71" s="33" t="s">
        <v>464</v>
      </c>
      <c r="C71" s="35" t="s">
        <v>355</v>
      </c>
      <c r="D71" s="40" t="s">
        <v>64</v>
      </c>
      <c r="E71" s="33" t="s">
        <v>35</v>
      </c>
      <c r="F71" s="33" t="s">
        <v>65</v>
      </c>
      <c r="G71" s="41"/>
      <c r="H71" s="41">
        <f>G71+'6º Medição'!H71</f>
        <v>0</v>
      </c>
      <c r="I71" s="42">
        <v>31.48</v>
      </c>
      <c r="J71" s="42">
        <v>40.93</v>
      </c>
      <c r="K71" s="42">
        <f t="shared" si="1"/>
        <v>0</v>
      </c>
      <c r="L71" s="42">
        <f t="shared" si="2"/>
        <v>0</v>
      </c>
      <c r="M71" s="79">
        <f t="shared" si="3"/>
        <v>33.85</v>
      </c>
      <c r="N71" s="84">
        <f t="shared" si="4"/>
        <v>40.93</v>
      </c>
      <c r="O71" s="84">
        <f t="shared" si="5"/>
        <v>1385.4805000000001</v>
      </c>
    </row>
    <row r="72" spans="1:15" s="2" customFormat="1" ht="15">
      <c r="A72" s="33"/>
      <c r="B72" s="33"/>
      <c r="C72" s="33"/>
      <c r="D72" s="48" t="s">
        <v>66</v>
      </c>
      <c r="E72" s="33"/>
      <c r="F72" s="33"/>
      <c r="G72" s="41"/>
      <c r="H72" s="41">
        <f>G72+'6º Medição'!H72</f>
        <v>0</v>
      </c>
      <c r="I72" s="42"/>
      <c r="J72" s="42"/>
      <c r="K72" s="42"/>
      <c r="L72" s="42">
        <f t="shared" si="2"/>
        <v>0</v>
      </c>
      <c r="M72" s="79">
        <f t="shared" si="3"/>
        <v>0</v>
      </c>
      <c r="N72" s="84">
        <f t="shared" si="4"/>
        <v>0</v>
      </c>
      <c r="O72" s="84">
        <f t="shared" si="5"/>
        <v>0</v>
      </c>
    </row>
    <row r="73" spans="1:15" s="2" customFormat="1" ht="48">
      <c r="A73" s="33" t="s">
        <v>5</v>
      </c>
      <c r="B73" s="33">
        <v>5975</v>
      </c>
      <c r="C73" s="33" t="s">
        <v>356</v>
      </c>
      <c r="D73" s="40" t="s">
        <v>259</v>
      </c>
      <c r="E73" s="33" t="s">
        <v>29</v>
      </c>
      <c r="F73" s="33" t="s">
        <v>260</v>
      </c>
      <c r="G73" s="41"/>
      <c r="H73" s="41">
        <f>G73+'6º Medição'!H73</f>
        <v>968.19</v>
      </c>
      <c r="I73" s="42">
        <v>3.25</v>
      </c>
      <c r="J73" s="42">
        <v>4.22</v>
      </c>
      <c r="K73" s="42">
        <f t="shared" si="1"/>
        <v>0</v>
      </c>
      <c r="L73" s="42">
        <f t="shared" si="2"/>
        <v>4085.7617999999998</v>
      </c>
      <c r="M73" s="80">
        <f t="shared" si="3"/>
        <v>0</v>
      </c>
      <c r="N73" s="84">
        <f t="shared" si="4"/>
        <v>4.22</v>
      </c>
      <c r="O73" s="84">
        <f t="shared" si="5"/>
        <v>0</v>
      </c>
    </row>
    <row r="74" spans="1:15" s="2" customFormat="1" ht="48">
      <c r="A74" s="33" t="s">
        <v>5</v>
      </c>
      <c r="B74" s="33">
        <v>5974</v>
      </c>
      <c r="C74" s="33" t="s">
        <v>357</v>
      </c>
      <c r="D74" s="40" t="s">
        <v>261</v>
      </c>
      <c r="E74" s="33" t="s">
        <v>29</v>
      </c>
      <c r="F74" s="33" t="s">
        <v>262</v>
      </c>
      <c r="G74" s="41"/>
      <c r="H74" s="41">
        <f>G74+'6º Medição'!H74</f>
        <v>1150.73</v>
      </c>
      <c r="I74" s="42">
        <v>2.85</v>
      </c>
      <c r="J74" s="42">
        <f t="shared" si="8"/>
        <v>3.71</v>
      </c>
      <c r="K74" s="42">
        <f t="shared" si="1"/>
        <v>0</v>
      </c>
      <c r="L74" s="42">
        <f t="shared" si="2"/>
        <v>4269.2083</v>
      </c>
      <c r="M74" s="80">
        <f t="shared" si="3"/>
        <v>0</v>
      </c>
      <c r="N74" s="84">
        <f t="shared" si="4"/>
        <v>3.71</v>
      </c>
      <c r="O74" s="84">
        <f t="shared" si="5"/>
        <v>0</v>
      </c>
    </row>
    <row r="75" spans="1:15" s="2" customFormat="1" ht="48">
      <c r="A75" s="33" t="s">
        <v>5</v>
      </c>
      <c r="B75" s="33" t="s">
        <v>67</v>
      </c>
      <c r="C75" s="33" t="s">
        <v>283</v>
      </c>
      <c r="D75" s="40" t="s">
        <v>263</v>
      </c>
      <c r="E75" s="33" t="s">
        <v>29</v>
      </c>
      <c r="F75" s="33" t="s">
        <v>264</v>
      </c>
      <c r="G75" s="83">
        <v>653</v>
      </c>
      <c r="H75" s="41">
        <f>G75+'6º Medição'!H75</f>
        <v>1076.784</v>
      </c>
      <c r="I75" s="42">
        <v>15.31</v>
      </c>
      <c r="J75" s="42">
        <f t="shared" si="8"/>
        <v>19.9</v>
      </c>
      <c r="K75" s="42">
        <f t="shared" si="1"/>
        <v>12994.699999999999</v>
      </c>
      <c r="L75" s="42">
        <f t="shared" si="2"/>
        <v>21428.0016</v>
      </c>
      <c r="M75" s="80">
        <f t="shared" si="3"/>
        <v>1042.136</v>
      </c>
      <c r="N75" s="84">
        <f t="shared" si="4"/>
        <v>19.9</v>
      </c>
      <c r="O75" s="84">
        <f t="shared" si="5"/>
        <v>20738.5064</v>
      </c>
    </row>
    <row r="76" spans="1:15" s="4" customFormat="1" ht="48">
      <c r="A76" s="33" t="s">
        <v>460</v>
      </c>
      <c r="B76" s="33" t="s">
        <v>465</v>
      </c>
      <c r="C76" s="33" t="s">
        <v>358</v>
      </c>
      <c r="D76" s="40" t="s">
        <v>265</v>
      </c>
      <c r="E76" s="33" t="s">
        <v>29</v>
      </c>
      <c r="F76" s="33" t="s">
        <v>266</v>
      </c>
      <c r="G76" s="41"/>
      <c r="H76" s="41">
        <f>G76+'6º Medição'!H76</f>
        <v>0</v>
      </c>
      <c r="I76" s="42">
        <v>39.2</v>
      </c>
      <c r="J76" s="42">
        <f t="shared" si="8"/>
        <v>50.96</v>
      </c>
      <c r="K76" s="42">
        <f t="shared" si="1"/>
        <v>0</v>
      </c>
      <c r="L76" s="42">
        <f t="shared" si="2"/>
        <v>0</v>
      </c>
      <c r="M76" s="79">
        <f t="shared" si="3"/>
        <v>264.95</v>
      </c>
      <c r="N76" s="84">
        <f t="shared" si="4"/>
        <v>50.96</v>
      </c>
      <c r="O76" s="84">
        <f t="shared" si="5"/>
        <v>13501.851999999999</v>
      </c>
    </row>
    <row r="77" spans="1:15" s="2" customFormat="1" ht="24">
      <c r="A77" s="33" t="s">
        <v>5</v>
      </c>
      <c r="B77" s="33" t="s">
        <v>68</v>
      </c>
      <c r="C77" s="33" t="s">
        <v>359</v>
      </c>
      <c r="D77" s="40" t="s">
        <v>69</v>
      </c>
      <c r="E77" s="33" t="s">
        <v>29</v>
      </c>
      <c r="F77" s="33" t="s">
        <v>70</v>
      </c>
      <c r="G77" s="41"/>
      <c r="H77" s="41">
        <f>G77+'6º Medição'!H77</f>
        <v>0</v>
      </c>
      <c r="I77" s="42">
        <v>12.82</v>
      </c>
      <c r="J77" s="42">
        <v>16.66</v>
      </c>
      <c r="K77" s="42">
        <f t="shared" si="1"/>
        <v>0</v>
      </c>
      <c r="L77" s="42">
        <f t="shared" si="2"/>
        <v>0</v>
      </c>
      <c r="M77" s="79">
        <f t="shared" si="3"/>
        <v>885.78</v>
      </c>
      <c r="N77" s="84">
        <f t="shared" si="4"/>
        <v>16.66</v>
      </c>
      <c r="O77" s="84">
        <f t="shared" si="5"/>
        <v>14757.094799999999</v>
      </c>
    </row>
    <row r="78" spans="1:15" s="2" customFormat="1" ht="24">
      <c r="A78" s="33" t="s">
        <v>5</v>
      </c>
      <c r="B78" s="33" t="s">
        <v>71</v>
      </c>
      <c r="C78" s="33" t="s">
        <v>360</v>
      </c>
      <c r="D78" s="40" t="s">
        <v>72</v>
      </c>
      <c r="E78" s="33" t="s">
        <v>29</v>
      </c>
      <c r="F78" s="33" t="s">
        <v>70</v>
      </c>
      <c r="G78" s="41"/>
      <c r="H78" s="41">
        <f>G78+'6º Medição'!H78</f>
        <v>0</v>
      </c>
      <c r="I78" s="42">
        <v>12.78</v>
      </c>
      <c r="J78" s="42">
        <f t="shared" si="8"/>
        <v>16.61</v>
      </c>
      <c r="K78" s="42">
        <f t="shared" si="1"/>
        <v>0</v>
      </c>
      <c r="L78" s="42">
        <f t="shared" si="2"/>
        <v>0</v>
      </c>
      <c r="M78" s="79">
        <f t="shared" si="3"/>
        <v>885.78</v>
      </c>
      <c r="N78" s="84">
        <f t="shared" si="4"/>
        <v>16.61</v>
      </c>
      <c r="O78" s="84">
        <f t="shared" si="5"/>
        <v>14712.805799999998</v>
      </c>
    </row>
    <row r="79" spans="1:15" s="4" customFormat="1" ht="29.25" customHeight="1">
      <c r="A79" s="33" t="s">
        <v>460</v>
      </c>
      <c r="B79" s="33" t="s">
        <v>466</v>
      </c>
      <c r="C79" s="33" t="s">
        <v>361</v>
      </c>
      <c r="D79" s="40" t="s">
        <v>73</v>
      </c>
      <c r="E79" s="33" t="s">
        <v>35</v>
      </c>
      <c r="F79" s="33" t="s">
        <v>74</v>
      </c>
      <c r="G79" s="41"/>
      <c r="H79" s="41">
        <f>G79+'6º Medição'!H79</f>
        <v>0</v>
      </c>
      <c r="I79" s="42">
        <v>31.48</v>
      </c>
      <c r="J79" s="42">
        <v>40.93</v>
      </c>
      <c r="K79" s="42">
        <f t="shared" si="1"/>
        <v>0</v>
      </c>
      <c r="L79" s="42">
        <f t="shared" si="2"/>
        <v>0</v>
      </c>
      <c r="M79" s="79">
        <f t="shared" si="3"/>
        <v>48.5</v>
      </c>
      <c r="N79" s="84">
        <f t="shared" si="4"/>
        <v>40.93</v>
      </c>
      <c r="O79" s="84">
        <f t="shared" si="5"/>
        <v>1985.105</v>
      </c>
    </row>
    <row r="80" spans="1:15" s="2" customFormat="1" ht="24">
      <c r="A80" s="33" t="s">
        <v>5</v>
      </c>
      <c r="B80" s="33" t="s">
        <v>75</v>
      </c>
      <c r="C80" s="33" t="s">
        <v>362</v>
      </c>
      <c r="D80" s="40" t="s">
        <v>76</v>
      </c>
      <c r="E80" s="33" t="s">
        <v>29</v>
      </c>
      <c r="F80" s="33" t="s">
        <v>77</v>
      </c>
      <c r="G80" s="41"/>
      <c r="H80" s="41">
        <f>G80+'6º Medição'!H80</f>
        <v>0</v>
      </c>
      <c r="I80" s="42">
        <v>18.66</v>
      </c>
      <c r="J80" s="42">
        <f t="shared" si="8"/>
        <v>24.26</v>
      </c>
      <c r="K80" s="42">
        <f aca="true" t="shared" si="9" ref="K80:K143">J80*G80</f>
        <v>0</v>
      </c>
      <c r="L80" s="42">
        <f aca="true" t="shared" si="10" ref="L80:L143">H80*J80</f>
        <v>0</v>
      </c>
      <c r="M80" s="79">
        <f aca="true" t="shared" si="11" ref="M80:M143">F80-H80</f>
        <v>979.55</v>
      </c>
      <c r="N80" s="84">
        <f aca="true" t="shared" si="12" ref="N80:N143">J80</f>
        <v>24.26</v>
      </c>
      <c r="O80" s="84">
        <f aca="true" t="shared" si="13" ref="O80:O143">M80*N80</f>
        <v>23763.883</v>
      </c>
    </row>
    <row r="81" spans="1:15" s="2" customFormat="1" ht="15">
      <c r="A81" s="33"/>
      <c r="B81" s="33"/>
      <c r="C81" s="33"/>
      <c r="D81" s="48" t="s">
        <v>78</v>
      </c>
      <c r="E81" s="33"/>
      <c r="F81" s="33"/>
      <c r="G81" s="41"/>
      <c r="H81" s="41">
        <f>G81+'6º Medição'!H81</f>
        <v>0</v>
      </c>
      <c r="I81" s="42"/>
      <c r="J81" s="42"/>
      <c r="K81" s="42"/>
      <c r="L81" s="42">
        <f t="shared" si="10"/>
        <v>0</v>
      </c>
      <c r="M81" s="79">
        <f t="shared" si="11"/>
        <v>0</v>
      </c>
      <c r="N81" s="84">
        <f t="shared" si="12"/>
        <v>0</v>
      </c>
      <c r="O81" s="84">
        <f t="shared" si="13"/>
        <v>0</v>
      </c>
    </row>
    <row r="82" spans="1:15" s="2" customFormat="1" ht="48">
      <c r="A82" s="33" t="s">
        <v>5</v>
      </c>
      <c r="B82" s="33">
        <v>5975</v>
      </c>
      <c r="C82" s="33" t="s">
        <v>363</v>
      </c>
      <c r="D82" s="40" t="s">
        <v>267</v>
      </c>
      <c r="E82" s="33" t="s">
        <v>29</v>
      </c>
      <c r="F82" s="33" t="s">
        <v>268</v>
      </c>
      <c r="G82" s="41"/>
      <c r="H82" s="41">
        <f>G82+'6º Medição'!H82</f>
        <v>0</v>
      </c>
      <c r="I82" s="42">
        <v>3.25</v>
      </c>
      <c r="J82" s="42">
        <v>4.22</v>
      </c>
      <c r="K82" s="42">
        <f t="shared" si="9"/>
        <v>0</v>
      </c>
      <c r="L82" s="42">
        <f t="shared" si="10"/>
        <v>0</v>
      </c>
      <c r="M82" s="79">
        <f t="shared" si="11"/>
        <v>410.33</v>
      </c>
      <c r="N82" s="84">
        <f t="shared" si="12"/>
        <v>4.22</v>
      </c>
      <c r="O82" s="84">
        <f t="shared" si="13"/>
        <v>1731.5925999999997</v>
      </c>
    </row>
    <row r="83" spans="1:15" s="2" customFormat="1" ht="48">
      <c r="A83" s="33" t="s">
        <v>5</v>
      </c>
      <c r="B83" s="33" t="s">
        <v>79</v>
      </c>
      <c r="C83" s="33" t="s">
        <v>364</v>
      </c>
      <c r="D83" s="40" t="s">
        <v>269</v>
      </c>
      <c r="E83" s="33" t="s">
        <v>29</v>
      </c>
      <c r="F83" s="33" t="s">
        <v>268</v>
      </c>
      <c r="G83" s="41"/>
      <c r="H83" s="41">
        <f>G83+'6º Medição'!H83</f>
        <v>0</v>
      </c>
      <c r="I83" s="42">
        <v>15.31</v>
      </c>
      <c r="J83" s="42">
        <f t="shared" si="8"/>
        <v>19.9</v>
      </c>
      <c r="K83" s="42">
        <f t="shared" si="9"/>
        <v>0</v>
      </c>
      <c r="L83" s="42">
        <f t="shared" si="10"/>
        <v>0</v>
      </c>
      <c r="M83" s="79">
        <f t="shared" si="11"/>
        <v>410.33</v>
      </c>
      <c r="N83" s="84">
        <f t="shared" si="12"/>
        <v>19.9</v>
      </c>
      <c r="O83" s="84">
        <f t="shared" si="13"/>
        <v>8165.566999999999</v>
      </c>
    </row>
    <row r="84" spans="1:15" s="2" customFormat="1" ht="24">
      <c r="A84" s="33" t="s">
        <v>5</v>
      </c>
      <c r="B84" s="33" t="s">
        <v>80</v>
      </c>
      <c r="C84" s="33" t="s">
        <v>365</v>
      </c>
      <c r="D84" s="40" t="s">
        <v>81</v>
      </c>
      <c r="E84" s="33" t="s">
        <v>29</v>
      </c>
      <c r="F84" s="33" t="s">
        <v>82</v>
      </c>
      <c r="G84" s="41"/>
      <c r="H84" s="41">
        <f>G84+'6º Medição'!H84</f>
        <v>0</v>
      </c>
      <c r="I84" s="42">
        <v>12.82</v>
      </c>
      <c r="J84" s="42">
        <v>16.66</v>
      </c>
      <c r="K84" s="42">
        <f t="shared" si="9"/>
        <v>0</v>
      </c>
      <c r="L84" s="42">
        <f t="shared" si="10"/>
        <v>0</v>
      </c>
      <c r="M84" s="79">
        <f t="shared" si="11"/>
        <v>362.33</v>
      </c>
      <c r="N84" s="84">
        <f t="shared" si="12"/>
        <v>16.66</v>
      </c>
      <c r="O84" s="84">
        <f t="shared" si="13"/>
        <v>6036.4178</v>
      </c>
    </row>
    <row r="85" spans="1:15" s="2" customFormat="1" ht="24">
      <c r="A85" s="33" t="s">
        <v>5</v>
      </c>
      <c r="B85" s="33" t="s">
        <v>71</v>
      </c>
      <c r="C85" s="33" t="s">
        <v>366</v>
      </c>
      <c r="D85" s="40" t="s">
        <v>72</v>
      </c>
      <c r="E85" s="33" t="s">
        <v>29</v>
      </c>
      <c r="F85" s="33" t="s">
        <v>82</v>
      </c>
      <c r="G85" s="41"/>
      <c r="H85" s="41">
        <f>G85+'6º Medição'!H85</f>
        <v>0</v>
      </c>
      <c r="I85" s="42">
        <v>12.78</v>
      </c>
      <c r="J85" s="42">
        <f t="shared" si="8"/>
        <v>16.61</v>
      </c>
      <c r="K85" s="42">
        <f t="shared" si="9"/>
        <v>0</v>
      </c>
      <c r="L85" s="42">
        <f t="shared" si="10"/>
        <v>0</v>
      </c>
      <c r="M85" s="79">
        <f t="shared" si="11"/>
        <v>362.33</v>
      </c>
      <c r="N85" s="84">
        <f t="shared" si="12"/>
        <v>16.61</v>
      </c>
      <c r="O85" s="84">
        <f t="shared" si="13"/>
        <v>6018.301299999999</v>
      </c>
    </row>
    <row r="86" spans="1:15" s="2" customFormat="1" ht="24">
      <c r="A86" s="33" t="s">
        <v>5</v>
      </c>
      <c r="B86" s="33" t="s">
        <v>75</v>
      </c>
      <c r="C86" s="33" t="s">
        <v>367</v>
      </c>
      <c r="D86" s="40" t="s">
        <v>76</v>
      </c>
      <c r="E86" s="33" t="s">
        <v>29</v>
      </c>
      <c r="F86" s="33" t="s">
        <v>83</v>
      </c>
      <c r="G86" s="41"/>
      <c r="H86" s="41">
        <f>G86+'6º Medição'!H86</f>
        <v>0</v>
      </c>
      <c r="I86" s="42">
        <v>18.66</v>
      </c>
      <c r="J86" s="42">
        <f t="shared" si="8"/>
        <v>24.26</v>
      </c>
      <c r="K86" s="42">
        <f t="shared" si="9"/>
        <v>0</v>
      </c>
      <c r="L86" s="42">
        <f t="shared" si="10"/>
        <v>0</v>
      </c>
      <c r="M86" s="79">
        <f t="shared" si="11"/>
        <v>50.55</v>
      </c>
      <c r="N86" s="84">
        <f t="shared" si="12"/>
        <v>24.26</v>
      </c>
      <c r="O86" s="84">
        <f t="shared" si="13"/>
        <v>1226.343</v>
      </c>
    </row>
    <row r="87" spans="1:15" s="2" customFormat="1" ht="24">
      <c r="A87" s="33" t="s">
        <v>5</v>
      </c>
      <c r="B87" s="33" t="s">
        <v>84</v>
      </c>
      <c r="C87" s="33" t="s">
        <v>368</v>
      </c>
      <c r="D87" s="40" t="s">
        <v>85</v>
      </c>
      <c r="E87" s="33" t="s">
        <v>29</v>
      </c>
      <c r="F87" s="33" t="s">
        <v>86</v>
      </c>
      <c r="G87" s="41"/>
      <c r="H87" s="41">
        <f>G87+'6º Medição'!H87</f>
        <v>0</v>
      </c>
      <c r="I87" s="42">
        <v>42.53</v>
      </c>
      <c r="J87" s="42">
        <f t="shared" si="8"/>
        <v>55.29</v>
      </c>
      <c r="K87" s="42">
        <f t="shared" si="9"/>
        <v>0</v>
      </c>
      <c r="L87" s="42">
        <f t="shared" si="10"/>
        <v>0</v>
      </c>
      <c r="M87" s="79">
        <f t="shared" si="11"/>
        <v>2.55</v>
      </c>
      <c r="N87" s="84">
        <f t="shared" si="12"/>
        <v>55.29</v>
      </c>
      <c r="O87" s="84">
        <f t="shared" si="13"/>
        <v>140.9895</v>
      </c>
    </row>
    <row r="88" spans="1:15" s="2" customFormat="1" ht="15">
      <c r="A88" s="352"/>
      <c r="B88" s="353"/>
      <c r="C88" s="353"/>
      <c r="D88" s="353"/>
      <c r="E88" s="353"/>
      <c r="F88" s="354"/>
      <c r="G88" s="57"/>
      <c r="H88" s="41">
        <f>G88+'6º Medição'!H88</f>
        <v>0</v>
      </c>
      <c r="I88" s="42"/>
      <c r="J88" s="42"/>
      <c r="K88" s="42"/>
      <c r="L88" s="42">
        <f t="shared" si="10"/>
        <v>0</v>
      </c>
      <c r="M88" s="79">
        <f t="shared" si="11"/>
        <v>0</v>
      </c>
      <c r="N88" s="84">
        <f t="shared" si="12"/>
        <v>0</v>
      </c>
      <c r="O88" s="84">
        <f t="shared" si="13"/>
        <v>0</v>
      </c>
    </row>
    <row r="89" spans="1:16" s="2" customFormat="1" ht="15">
      <c r="A89" s="47"/>
      <c r="B89" s="34"/>
      <c r="C89" s="43">
        <v>8</v>
      </c>
      <c r="D89" s="44" t="s">
        <v>87</v>
      </c>
      <c r="E89" s="34"/>
      <c r="F89" s="34"/>
      <c r="G89" s="45"/>
      <c r="H89" s="41">
        <f>G89+'6º Medição'!H89</f>
        <v>0</v>
      </c>
      <c r="I89" s="46"/>
      <c r="J89" s="46"/>
      <c r="K89" s="42"/>
      <c r="L89" s="42">
        <f t="shared" si="10"/>
        <v>0</v>
      </c>
      <c r="M89" s="79">
        <f t="shared" si="11"/>
        <v>0</v>
      </c>
      <c r="N89" s="84">
        <f t="shared" si="12"/>
        <v>0</v>
      </c>
      <c r="O89" s="84">
        <f t="shared" si="13"/>
        <v>0</v>
      </c>
      <c r="P89" s="101">
        <f>SUM(O89:O106)</f>
        <v>51793.24060000001</v>
      </c>
    </row>
    <row r="90" spans="1:15" s="2" customFormat="1" ht="15">
      <c r="A90" s="34"/>
      <c r="B90" s="34"/>
      <c r="C90" s="37"/>
      <c r="D90" s="44" t="s">
        <v>88</v>
      </c>
      <c r="E90" s="34"/>
      <c r="F90" s="34"/>
      <c r="G90" s="45"/>
      <c r="H90" s="41">
        <f>G90+'6º Medição'!H90</f>
        <v>0</v>
      </c>
      <c r="I90" s="46"/>
      <c r="J90" s="46"/>
      <c r="K90" s="42"/>
      <c r="L90" s="42">
        <f t="shared" si="10"/>
        <v>0</v>
      </c>
      <c r="M90" s="79">
        <f t="shared" si="11"/>
        <v>0</v>
      </c>
      <c r="N90" s="84">
        <f t="shared" si="12"/>
        <v>0</v>
      </c>
      <c r="O90" s="84">
        <f t="shared" si="13"/>
        <v>0</v>
      </c>
    </row>
    <row r="91" spans="1:15" s="2" customFormat="1" ht="48">
      <c r="A91" s="33" t="s">
        <v>5</v>
      </c>
      <c r="B91" s="33" t="s">
        <v>89</v>
      </c>
      <c r="C91" s="33" t="s">
        <v>369</v>
      </c>
      <c r="D91" s="40" t="s">
        <v>270</v>
      </c>
      <c r="E91" s="33" t="s">
        <v>11</v>
      </c>
      <c r="F91" s="33" t="s">
        <v>169</v>
      </c>
      <c r="G91" s="41"/>
      <c r="H91" s="41">
        <f>G91+'6º Medição'!H91</f>
        <v>0</v>
      </c>
      <c r="I91" s="42">
        <v>267.03</v>
      </c>
      <c r="J91" s="42">
        <f>ROUND(I91*1.3,2)</f>
        <v>347.14</v>
      </c>
      <c r="K91" s="42">
        <f t="shared" si="9"/>
        <v>0</v>
      </c>
      <c r="L91" s="42">
        <f t="shared" si="10"/>
        <v>0</v>
      </c>
      <c r="M91" s="79">
        <f t="shared" si="11"/>
        <v>7</v>
      </c>
      <c r="N91" s="84">
        <f t="shared" si="12"/>
        <v>347.14</v>
      </c>
      <c r="O91" s="84">
        <f t="shared" si="13"/>
        <v>2429.98</v>
      </c>
    </row>
    <row r="92" spans="1:15" s="2" customFormat="1" ht="48">
      <c r="A92" s="33" t="s">
        <v>5</v>
      </c>
      <c r="B92" s="33" t="s">
        <v>90</v>
      </c>
      <c r="C92" s="33" t="s">
        <v>370</v>
      </c>
      <c r="D92" s="40" t="s">
        <v>504</v>
      </c>
      <c r="E92" s="33" t="s">
        <v>11</v>
      </c>
      <c r="F92" s="33" t="s">
        <v>271</v>
      </c>
      <c r="G92" s="41"/>
      <c r="H92" s="41">
        <f>G92+'6º Medição'!H92</f>
        <v>0</v>
      </c>
      <c r="I92" s="42">
        <v>296.43</v>
      </c>
      <c r="J92" s="42">
        <f aca="true" t="shared" si="14" ref="J92:J110">ROUND(I92*1.3,2)</f>
        <v>385.36</v>
      </c>
      <c r="K92" s="42">
        <f t="shared" si="9"/>
        <v>0</v>
      </c>
      <c r="L92" s="42">
        <f t="shared" si="10"/>
        <v>0</v>
      </c>
      <c r="M92" s="79">
        <f t="shared" si="11"/>
        <v>15</v>
      </c>
      <c r="N92" s="84">
        <f t="shared" si="12"/>
        <v>385.36</v>
      </c>
      <c r="O92" s="84">
        <f t="shared" si="13"/>
        <v>5780.400000000001</v>
      </c>
    </row>
    <row r="93" spans="1:15" s="4" customFormat="1" ht="48">
      <c r="A93" s="33" t="s">
        <v>460</v>
      </c>
      <c r="B93" s="33" t="s">
        <v>469</v>
      </c>
      <c r="C93" s="33" t="s">
        <v>371</v>
      </c>
      <c r="D93" s="40" t="s">
        <v>505</v>
      </c>
      <c r="E93" s="33" t="s">
        <v>11</v>
      </c>
      <c r="F93" s="33" t="s">
        <v>12</v>
      </c>
      <c r="G93" s="41"/>
      <c r="H93" s="41">
        <f>G93+'6º Medição'!H93</f>
        <v>0</v>
      </c>
      <c r="I93" s="42">
        <v>325.83</v>
      </c>
      <c r="J93" s="42">
        <f t="shared" si="14"/>
        <v>423.58</v>
      </c>
      <c r="K93" s="42">
        <f t="shared" si="9"/>
        <v>0</v>
      </c>
      <c r="L93" s="42">
        <f t="shared" si="10"/>
        <v>0</v>
      </c>
      <c r="M93" s="79">
        <f t="shared" si="11"/>
        <v>1</v>
      </c>
      <c r="N93" s="84">
        <f t="shared" si="12"/>
        <v>423.58</v>
      </c>
      <c r="O93" s="84">
        <f t="shared" si="13"/>
        <v>423.58</v>
      </c>
    </row>
    <row r="94" spans="1:15" s="2" customFormat="1" ht="36">
      <c r="A94" s="33" t="s">
        <v>5</v>
      </c>
      <c r="B94" s="33" t="s">
        <v>91</v>
      </c>
      <c r="C94" s="33" t="s">
        <v>372</v>
      </c>
      <c r="D94" s="40" t="s">
        <v>272</v>
      </c>
      <c r="E94" s="33" t="s">
        <v>11</v>
      </c>
      <c r="F94" s="33"/>
      <c r="G94" s="41"/>
      <c r="H94" s="41">
        <f>G94+'6º Medição'!H94</f>
        <v>0</v>
      </c>
      <c r="I94" s="42">
        <v>60.02</v>
      </c>
      <c r="J94" s="42">
        <v>78.02</v>
      </c>
      <c r="K94" s="42">
        <f t="shared" si="9"/>
        <v>0</v>
      </c>
      <c r="L94" s="42">
        <f t="shared" si="10"/>
        <v>0</v>
      </c>
      <c r="M94" s="79">
        <f t="shared" si="11"/>
        <v>0</v>
      </c>
      <c r="N94" s="84">
        <f t="shared" si="12"/>
        <v>78.02</v>
      </c>
      <c r="O94" s="84">
        <f t="shared" si="13"/>
        <v>0</v>
      </c>
    </row>
    <row r="95" spans="1:15" s="4" customFormat="1" ht="48">
      <c r="A95" s="33" t="s">
        <v>460</v>
      </c>
      <c r="B95" s="33" t="s">
        <v>468</v>
      </c>
      <c r="C95" s="33" t="s">
        <v>373</v>
      </c>
      <c r="D95" s="40" t="s">
        <v>506</v>
      </c>
      <c r="E95" s="33" t="s">
        <v>11</v>
      </c>
      <c r="F95" s="33" t="s">
        <v>12</v>
      </c>
      <c r="G95" s="41"/>
      <c r="H95" s="41">
        <f>G95+'6º Medição'!H95</f>
        <v>0</v>
      </c>
      <c r="I95" s="42">
        <v>316.03</v>
      </c>
      <c r="J95" s="42">
        <f t="shared" si="14"/>
        <v>410.84</v>
      </c>
      <c r="K95" s="42">
        <f t="shared" si="9"/>
        <v>0</v>
      </c>
      <c r="L95" s="42">
        <f t="shared" si="10"/>
        <v>0</v>
      </c>
      <c r="M95" s="79">
        <f t="shared" si="11"/>
        <v>1</v>
      </c>
      <c r="N95" s="84">
        <f t="shared" si="12"/>
        <v>410.84</v>
      </c>
      <c r="O95" s="84">
        <f t="shared" si="13"/>
        <v>410.84</v>
      </c>
    </row>
    <row r="96" spans="1:15" s="4" customFormat="1" ht="48">
      <c r="A96" s="33" t="s">
        <v>460</v>
      </c>
      <c r="B96" s="33" t="s">
        <v>467</v>
      </c>
      <c r="C96" s="33" t="s">
        <v>374</v>
      </c>
      <c r="D96" s="40" t="s">
        <v>507</v>
      </c>
      <c r="E96" s="33" t="s">
        <v>11</v>
      </c>
      <c r="F96" s="33" t="s">
        <v>118</v>
      </c>
      <c r="G96" s="41"/>
      <c r="H96" s="41">
        <f>G96+'6º Medição'!H96</f>
        <v>0</v>
      </c>
      <c r="I96" s="42">
        <v>345.43</v>
      </c>
      <c r="J96" s="42">
        <f t="shared" si="14"/>
        <v>449.06</v>
      </c>
      <c r="K96" s="42">
        <f t="shared" si="9"/>
        <v>0</v>
      </c>
      <c r="L96" s="42">
        <f t="shared" si="10"/>
        <v>0</v>
      </c>
      <c r="M96" s="79">
        <f t="shared" si="11"/>
        <v>2</v>
      </c>
      <c r="N96" s="84">
        <f t="shared" si="12"/>
        <v>449.06</v>
      </c>
      <c r="O96" s="84">
        <f t="shared" si="13"/>
        <v>898.12</v>
      </c>
    </row>
    <row r="97" spans="1:15" s="4" customFormat="1" ht="48">
      <c r="A97" s="33" t="s">
        <v>460</v>
      </c>
      <c r="B97" s="33" t="s">
        <v>470</v>
      </c>
      <c r="C97" s="33" t="s">
        <v>375</v>
      </c>
      <c r="D97" s="40" t="s">
        <v>508</v>
      </c>
      <c r="E97" s="33" t="s">
        <v>11</v>
      </c>
      <c r="F97" s="33" t="s">
        <v>12</v>
      </c>
      <c r="G97" s="41"/>
      <c r="H97" s="41">
        <f>G97+'6º Medição'!H97</f>
        <v>0</v>
      </c>
      <c r="I97" s="42">
        <v>394.43</v>
      </c>
      <c r="J97" s="42">
        <f t="shared" si="14"/>
        <v>512.76</v>
      </c>
      <c r="K97" s="42">
        <f t="shared" si="9"/>
        <v>0</v>
      </c>
      <c r="L97" s="42">
        <f t="shared" si="10"/>
        <v>0</v>
      </c>
      <c r="M97" s="79">
        <f t="shared" si="11"/>
        <v>1</v>
      </c>
      <c r="N97" s="84">
        <f t="shared" si="12"/>
        <v>512.76</v>
      </c>
      <c r="O97" s="84">
        <f t="shared" si="13"/>
        <v>512.76</v>
      </c>
    </row>
    <row r="98" spans="1:15" s="2" customFormat="1" ht="48">
      <c r="A98" s="33" t="s">
        <v>5</v>
      </c>
      <c r="B98" s="33" t="s">
        <v>92</v>
      </c>
      <c r="C98" s="33" t="s">
        <v>376</v>
      </c>
      <c r="D98" s="40" t="s">
        <v>273</v>
      </c>
      <c r="E98" s="33" t="s">
        <v>29</v>
      </c>
      <c r="F98" s="33" t="s">
        <v>274</v>
      </c>
      <c r="G98" s="41"/>
      <c r="H98" s="41">
        <f>G98+'6º Medição'!H98</f>
        <v>0</v>
      </c>
      <c r="I98" s="42">
        <v>14.82</v>
      </c>
      <c r="J98" s="42">
        <v>19.26</v>
      </c>
      <c r="K98" s="42">
        <f t="shared" si="9"/>
        <v>0</v>
      </c>
      <c r="L98" s="42">
        <f t="shared" si="10"/>
        <v>0</v>
      </c>
      <c r="M98" s="79">
        <f t="shared" si="11"/>
        <v>150.57</v>
      </c>
      <c r="N98" s="84">
        <f t="shared" si="12"/>
        <v>19.26</v>
      </c>
      <c r="O98" s="84">
        <f t="shared" si="13"/>
        <v>2899.9782</v>
      </c>
    </row>
    <row r="99" spans="1:15" s="2" customFormat="1" ht="15">
      <c r="A99" s="33"/>
      <c r="B99" s="33"/>
      <c r="C99" s="33"/>
      <c r="D99" s="48" t="s">
        <v>93</v>
      </c>
      <c r="E99" s="33"/>
      <c r="F99" s="33"/>
      <c r="G99" s="41"/>
      <c r="H99" s="41">
        <f>G99+'6º Medição'!H99</f>
        <v>0</v>
      </c>
      <c r="I99" s="42"/>
      <c r="J99" s="42">
        <f t="shared" si="14"/>
        <v>0</v>
      </c>
      <c r="K99" s="42">
        <f t="shared" si="9"/>
        <v>0</v>
      </c>
      <c r="L99" s="42">
        <f t="shared" si="10"/>
        <v>0</v>
      </c>
      <c r="M99" s="79">
        <f t="shared" si="11"/>
        <v>0</v>
      </c>
      <c r="N99" s="84">
        <f t="shared" si="12"/>
        <v>0</v>
      </c>
      <c r="O99" s="84">
        <f t="shared" si="13"/>
        <v>0</v>
      </c>
    </row>
    <row r="100" spans="1:15" s="2" customFormat="1" ht="24">
      <c r="A100" s="33" t="s">
        <v>5</v>
      </c>
      <c r="B100" s="33" t="s">
        <v>94</v>
      </c>
      <c r="C100" s="33" t="s">
        <v>377</v>
      </c>
      <c r="D100" s="40" t="s">
        <v>95</v>
      </c>
      <c r="E100" s="33" t="s">
        <v>29</v>
      </c>
      <c r="F100" s="33" t="s">
        <v>96</v>
      </c>
      <c r="G100" s="41"/>
      <c r="H100" s="41">
        <f>G100+'6º Medição'!H100</f>
        <v>0</v>
      </c>
      <c r="I100" s="42">
        <v>412.39</v>
      </c>
      <c r="J100" s="42">
        <f t="shared" si="14"/>
        <v>536.11</v>
      </c>
      <c r="K100" s="42">
        <f t="shared" si="9"/>
        <v>0</v>
      </c>
      <c r="L100" s="42">
        <f t="shared" si="10"/>
        <v>0</v>
      </c>
      <c r="M100" s="79">
        <f t="shared" si="11"/>
        <v>41.2</v>
      </c>
      <c r="N100" s="84">
        <f t="shared" si="12"/>
        <v>536.11</v>
      </c>
      <c r="O100" s="84">
        <f t="shared" si="13"/>
        <v>22087.732000000004</v>
      </c>
    </row>
    <row r="101" spans="1:15" s="4" customFormat="1" ht="24">
      <c r="A101" s="33" t="s">
        <v>460</v>
      </c>
      <c r="B101" s="33" t="s">
        <v>471</v>
      </c>
      <c r="C101" s="33" t="s">
        <v>378</v>
      </c>
      <c r="D101" s="40" t="s">
        <v>97</v>
      </c>
      <c r="E101" s="33" t="s">
        <v>29</v>
      </c>
      <c r="F101" s="33" t="s">
        <v>98</v>
      </c>
      <c r="G101" s="41"/>
      <c r="H101" s="41">
        <f>G101+'6º Medição'!H101</f>
        <v>0</v>
      </c>
      <c r="I101" s="42">
        <v>392.79</v>
      </c>
      <c r="J101" s="42">
        <f t="shared" si="14"/>
        <v>510.63</v>
      </c>
      <c r="K101" s="42">
        <f t="shared" si="9"/>
        <v>0</v>
      </c>
      <c r="L101" s="42">
        <f t="shared" si="10"/>
        <v>0</v>
      </c>
      <c r="M101" s="79">
        <f t="shared" si="11"/>
        <v>0.8</v>
      </c>
      <c r="N101" s="84">
        <f t="shared" si="12"/>
        <v>510.63</v>
      </c>
      <c r="O101" s="84">
        <f t="shared" si="13"/>
        <v>408.504</v>
      </c>
    </row>
    <row r="102" spans="1:15" s="2" customFormat="1" ht="24">
      <c r="A102" s="33" t="s">
        <v>5</v>
      </c>
      <c r="B102" s="33" t="s">
        <v>99</v>
      </c>
      <c r="C102" s="33" t="s">
        <v>379</v>
      </c>
      <c r="D102" s="40" t="s">
        <v>100</v>
      </c>
      <c r="E102" s="33" t="s">
        <v>29</v>
      </c>
      <c r="F102" s="33" t="s">
        <v>101</v>
      </c>
      <c r="G102" s="41"/>
      <c r="H102" s="41">
        <f>G102+'6º Medição'!H102</f>
        <v>0</v>
      </c>
      <c r="I102" s="42">
        <v>412.39</v>
      </c>
      <c r="J102" s="42">
        <f t="shared" si="14"/>
        <v>536.11</v>
      </c>
      <c r="K102" s="42">
        <f t="shared" si="9"/>
        <v>0</v>
      </c>
      <c r="L102" s="42">
        <f t="shared" si="10"/>
        <v>0</v>
      </c>
      <c r="M102" s="79">
        <f t="shared" si="11"/>
        <v>15.57</v>
      </c>
      <c r="N102" s="84">
        <f t="shared" si="12"/>
        <v>536.11</v>
      </c>
      <c r="O102" s="84">
        <f t="shared" si="13"/>
        <v>8347.2327</v>
      </c>
    </row>
    <row r="103" spans="1:15" s="4" customFormat="1" ht="15">
      <c r="A103" s="33"/>
      <c r="B103" s="33"/>
      <c r="C103" s="33" t="s">
        <v>380</v>
      </c>
      <c r="D103" s="48" t="s">
        <v>102</v>
      </c>
      <c r="E103" s="33"/>
      <c r="F103" s="33"/>
      <c r="G103" s="41"/>
      <c r="H103" s="41">
        <f>G103+'6º Medição'!H103</f>
        <v>0</v>
      </c>
      <c r="I103" s="42"/>
      <c r="J103" s="42"/>
      <c r="K103" s="42"/>
      <c r="L103" s="42">
        <f t="shared" si="10"/>
        <v>0</v>
      </c>
      <c r="M103" s="79">
        <f t="shared" si="11"/>
        <v>0</v>
      </c>
      <c r="N103" s="84">
        <f t="shared" si="12"/>
        <v>0</v>
      </c>
      <c r="O103" s="84">
        <f t="shared" si="13"/>
        <v>0</v>
      </c>
    </row>
    <row r="104" spans="1:15" s="3" customFormat="1" ht="24">
      <c r="A104" s="33" t="s">
        <v>31</v>
      </c>
      <c r="B104" s="33">
        <v>263</v>
      </c>
      <c r="C104" s="33" t="s">
        <v>381</v>
      </c>
      <c r="D104" s="40" t="s">
        <v>103</v>
      </c>
      <c r="E104" s="33" t="s">
        <v>29</v>
      </c>
      <c r="F104" s="33" t="s">
        <v>104</v>
      </c>
      <c r="G104" s="41"/>
      <c r="H104" s="41">
        <f>G104+'6º Medição'!H104</f>
        <v>0</v>
      </c>
      <c r="I104" s="42">
        <v>216.39</v>
      </c>
      <c r="J104" s="42">
        <f t="shared" si="14"/>
        <v>281.31</v>
      </c>
      <c r="K104" s="42">
        <f t="shared" si="9"/>
        <v>0</v>
      </c>
      <c r="L104" s="42">
        <f t="shared" si="10"/>
        <v>0</v>
      </c>
      <c r="M104" s="79">
        <f t="shared" si="11"/>
        <v>17.43</v>
      </c>
      <c r="N104" s="84">
        <f t="shared" si="12"/>
        <v>281.31</v>
      </c>
      <c r="O104" s="84">
        <f t="shared" si="13"/>
        <v>4903.2333</v>
      </c>
    </row>
    <row r="105" spans="1:15" s="2" customFormat="1" ht="24">
      <c r="A105" s="33" t="s">
        <v>5</v>
      </c>
      <c r="B105" s="33">
        <v>72116</v>
      </c>
      <c r="C105" s="33" t="s">
        <v>382</v>
      </c>
      <c r="D105" s="40" t="s">
        <v>105</v>
      </c>
      <c r="E105" s="33" t="s">
        <v>29</v>
      </c>
      <c r="F105" s="33" t="s">
        <v>96</v>
      </c>
      <c r="G105" s="41"/>
      <c r="H105" s="41">
        <f>G105+'6º Medição'!H105</f>
        <v>0</v>
      </c>
      <c r="I105" s="42">
        <v>39.4</v>
      </c>
      <c r="J105" s="42">
        <f t="shared" si="14"/>
        <v>51.22</v>
      </c>
      <c r="K105" s="42">
        <f t="shared" si="9"/>
        <v>0</v>
      </c>
      <c r="L105" s="42">
        <f t="shared" si="10"/>
        <v>0</v>
      </c>
      <c r="M105" s="79">
        <f t="shared" si="11"/>
        <v>41.2</v>
      </c>
      <c r="N105" s="84">
        <f t="shared" si="12"/>
        <v>51.22</v>
      </c>
      <c r="O105" s="84">
        <f t="shared" si="13"/>
        <v>2110.264</v>
      </c>
    </row>
    <row r="106" spans="1:15" s="4" customFormat="1" ht="27" customHeight="1">
      <c r="A106" s="33" t="s">
        <v>460</v>
      </c>
      <c r="B106" s="33" t="s">
        <v>472</v>
      </c>
      <c r="C106" s="33" t="s">
        <v>383</v>
      </c>
      <c r="D106" s="40" t="s">
        <v>106</v>
      </c>
      <c r="E106" s="33" t="s">
        <v>29</v>
      </c>
      <c r="F106" s="33" t="s">
        <v>107</v>
      </c>
      <c r="G106" s="41"/>
      <c r="H106" s="41">
        <f>G106+'6º Medição'!H106</f>
        <v>0</v>
      </c>
      <c r="I106" s="42">
        <v>122.7</v>
      </c>
      <c r="J106" s="42">
        <f t="shared" si="14"/>
        <v>159.51</v>
      </c>
      <c r="K106" s="42">
        <f t="shared" si="9"/>
        <v>0</v>
      </c>
      <c r="L106" s="42">
        <f t="shared" si="10"/>
        <v>0</v>
      </c>
      <c r="M106" s="79">
        <f t="shared" si="11"/>
        <v>3.64</v>
      </c>
      <c r="N106" s="84">
        <f t="shared" si="12"/>
        <v>159.51</v>
      </c>
      <c r="O106" s="84">
        <f t="shared" si="13"/>
        <v>580.6164</v>
      </c>
    </row>
    <row r="107" spans="1:15" s="4" customFormat="1" ht="15">
      <c r="A107" s="33"/>
      <c r="B107" s="33"/>
      <c r="C107" s="33"/>
      <c r="D107" s="40"/>
      <c r="E107" s="33"/>
      <c r="F107" s="33"/>
      <c r="G107" s="41"/>
      <c r="H107" s="41">
        <f>G107+'6º Medição'!H107</f>
        <v>0</v>
      </c>
      <c r="I107" s="42"/>
      <c r="J107" s="42"/>
      <c r="K107" s="42"/>
      <c r="L107" s="42"/>
      <c r="M107" s="79">
        <f t="shared" si="11"/>
        <v>0</v>
      </c>
      <c r="N107" s="84">
        <f t="shared" si="12"/>
        <v>0</v>
      </c>
      <c r="O107" s="84">
        <f t="shared" si="13"/>
        <v>0</v>
      </c>
    </row>
    <row r="108" spans="1:16" s="2" customFormat="1" ht="15">
      <c r="A108" s="37"/>
      <c r="B108" s="37"/>
      <c r="C108" s="43">
        <v>9</v>
      </c>
      <c r="D108" s="44" t="s">
        <v>108</v>
      </c>
      <c r="E108" s="37"/>
      <c r="F108" s="37"/>
      <c r="G108" s="45"/>
      <c r="H108" s="41">
        <f>G108+'6º Medição'!H108</f>
        <v>0</v>
      </c>
      <c r="I108" s="46"/>
      <c r="J108" s="42"/>
      <c r="K108" s="42"/>
      <c r="L108" s="42"/>
      <c r="M108" s="79">
        <f t="shared" si="11"/>
        <v>0</v>
      </c>
      <c r="N108" s="84">
        <f t="shared" si="12"/>
        <v>0</v>
      </c>
      <c r="O108" s="84">
        <f t="shared" si="13"/>
        <v>0</v>
      </c>
      <c r="P108" s="101">
        <f>SUM(O109:O157)</f>
        <v>47494.18000000001</v>
      </c>
    </row>
    <row r="109" spans="1:15" s="2" customFormat="1" ht="15">
      <c r="A109" s="360" t="s">
        <v>109</v>
      </c>
      <c r="B109" s="360"/>
      <c r="C109" s="360"/>
      <c r="D109" s="360"/>
      <c r="E109" s="360"/>
      <c r="F109" s="360"/>
      <c r="G109" s="54"/>
      <c r="H109" s="41">
        <f>G109+'6º Medição'!H109</f>
        <v>0</v>
      </c>
      <c r="I109" s="42"/>
      <c r="J109" s="42"/>
      <c r="K109" s="42"/>
      <c r="L109" s="42"/>
      <c r="M109" s="79">
        <f t="shared" si="11"/>
        <v>0</v>
      </c>
      <c r="N109" s="84">
        <f t="shared" si="12"/>
        <v>0</v>
      </c>
      <c r="O109" s="84">
        <f t="shared" si="13"/>
        <v>0</v>
      </c>
    </row>
    <row r="110" spans="1:15" s="4" customFormat="1" ht="24">
      <c r="A110" s="33" t="s">
        <v>460</v>
      </c>
      <c r="B110" s="33" t="s">
        <v>473</v>
      </c>
      <c r="C110" s="33" t="s">
        <v>384</v>
      </c>
      <c r="D110" s="40" t="s">
        <v>110</v>
      </c>
      <c r="E110" s="33" t="s">
        <v>111</v>
      </c>
      <c r="F110" s="33" t="s">
        <v>12</v>
      </c>
      <c r="G110" s="59"/>
      <c r="H110" s="41">
        <f>G110+'6º Medição'!H110</f>
        <v>0</v>
      </c>
      <c r="I110" s="60">
        <v>2430.33</v>
      </c>
      <c r="J110" s="42">
        <f t="shared" si="14"/>
        <v>3159.43</v>
      </c>
      <c r="K110" s="42">
        <f t="shared" si="9"/>
        <v>0</v>
      </c>
      <c r="L110" s="42">
        <f t="shared" si="10"/>
        <v>0</v>
      </c>
      <c r="M110" s="79">
        <f t="shared" si="11"/>
        <v>1</v>
      </c>
      <c r="N110" s="84">
        <f t="shared" si="12"/>
        <v>3159.43</v>
      </c>
      <c r="O110" s="84">
        <f t="shared" si="13"/>
        <v>3159.43</v>
      </c>
    </row>
    <row r="111" spans="1:15" s="3" customFormat="1" ht="15">
      <c r="A111" s="360" t="s">
        <v>112</v>
      </c>
      <c r="B111" s="360"/>
      <c r="C111" s="360"/>
      <c r="D111" s="360"/>
      <c r="E111" s="360"/>
      <c r="F111" s="360"/>
      <c r="G111" s="54"/>
      <c r="H111" s="41">
        <f>G111+'6º Medição'!H111</f>
        <v>0</v>
      </c>
      <c r="I111" s="42"/>
      <c r="J111" s="42"/>
      <c r="K111" s="42"/>
      <c r="L111" s="42">
        <f t="shared" si="10"/>
        <v>0</v>
      </c>
      <c r="M111" s="79">
        <f t="shared" si="11"/>
        <v>0</v>
      </c>
      <c r="N111" s="84">
        <f t="shared" si="12"/>
        <v>0</v>
      </c>
      <c r="O111" s="84">
        <f t="shared" si="13"/>
        <v>0</v>
      </c>
    </row>
    <row r="112" spans="1:15" s="4" customFormat="1" ht="180">
      <c r="A112" s="33" t="s">
        <v>5</v>
      </c>
      <c r="B112" s="33">
        <v>26322</v>
      </c>
      <c r="C112" s="33" t="s">
        <v>275</v>
      </c>
      <c r="D112" s="40" t="s">
        <v>276</v>
      </c>
      <c r="E112" s="33" t="s">
        <v>11</v>
      </c>
      <c r="F112" s="33" t="s">
        <v>277</v>
      </c>
      <c r="G112" s="41"/>
      <c r="H112" s="41">
        <f>G112+'6º Medição'!H112</f>
        <v>0</v>
      </c>
      <c r="I112" s="42">
        <v>125.56</v>
      </c>
      <c r="J112" s="42">
        <v>163.23</v>
      </c>
      <c r="K112" s="42">
        <f t="shared" si="9"/>
        <v>0</v>
      </c>
      <c r="L112" s="42">
        <f t="shared" si="10"/>
        <v>0</v>
      </c>
      <c r="M112" s="79">
        <f t="shared" si="11"/>
        <v>48</v>
      </c>
      <c r="N112" s="84">
        <f t="shared" si="12"/>
        <v>163.23</v>
      </c>
      <c r="O112" s="84">
        <f t="shared" si="13"/>
        <v>7835.039999999999</v>
      </c>
    </row>
    <row r="113" spans="1:15" s="4" customFormat="1" ht="108">
      <c r="A113" s="33" t="s">
        <v>5</v>
      </c>
      <c r="B113" s="33">
        <v>75968</v>
      </c>
      <c r="C113" s="33" t="s">
        <v>278</v>
      </c>
      <c r="D113" s="40" t="s">
        <v>279</v>
      </c>
      <c r="E113" s="33" t="s">
        <v>11</v>
      </c>
      <c r="F113" s="33" t="s">
        <v>128</v>
      </c>
      <c r="G113" s="41"/>
      <c r="H113" s="41">
        <f>G113+'6º Medição'!H113</f>
        <v>0</v>
      </c>
      <c r="I113" s="42">
        <v>105.96</v>
      </c>
      <c r="J113" s="42">
        <v>137.75</v>
      </c>
      <c r="K113" s="42">
        <f t="shared" si="9"/>
        <v>0</v>
      </c>
      <c r="L113" s="42">
        <f t="shared" si="10"/>
        <v>0</v>
      </c>
      <c r="M113" s="79">
        <f t="shared" si="11"/>
        <v>11</v>
      </c>
      <c r="N113" s="84">
        <f t="shared" si="12"/>
        <v>137.75</v>
      </c>
      <c r="O113" s="84">
        <f t="shared" si="13"/>
        <v>1515.25</v>
      </c>
    </row>
    <row r="114" spans="1:15" s="4" customFormat="1" ht="24">
      <c r="A114" s="33" t="s">
        <v>31</v>
      </c>
      <c r="B114" s="33">
        <v>24</v>
      </c>
      <c r="C114" s="33" t="s">
        <v>385</v>
      </c>
      <c r="D114" s="40" t="s">
        <v>113</v>
      </c>
      <c r="E114" s="33" t="s">
        <v>11</v>
      </c>
      <c r="F114" s="33" t="s">
        <v>114</v>
      </c>
      <c r="G114" s="41"/>
      <c r="H114" s="41">
        <f>G114+'6º Medição'!H114</f>
        <v>0</v>
      </c>
      <c r="I114" s="42">
        <v>53.78</v>
      </c>
      <c r="J114" s="42">
        <f>ROUND(I114*1.3,2)</f>
        <v>69.91</v>
      </c>
      <c r="K114" s="42">
        <f t="shared" si="9"/>
        <v>0</v>
      </c>
      <c r="L114" s="42">
        <f t="shared" si="10"/>
        <v>0</v>
      </c>
      <c r="M114" s="79">
        <f t="shared" si="11"/>
        <v>23</v>
      </c>
      <c r="N114" s="84">
        <f t="shared" si="12"/>
        <v>69.91</v>
      </c>
      <c r="O114" s="84">
        <f t="shared" si="13"/>
        <v>1607.9299999999998</v>
      </c>
    </row>
    <row r="115" spans="1:15" s="4" customFormat="1" ht="24">
      <c r="A115" s="33" t="s">
        <v>31</v>
      </c>
      <c r="B115" s="33">
        <v>25</v>
      </c>
      <c r="C115" s="33" t="s">
        <v>386</v>
      </c>
      <c r="D115" s="40" t="s">
        <v>115</v>
      </c>
      <c r="E115" s="33" t="s">
        <v>11</v>
      </c>
      <c r="F115" s="33" t="s">
        <v>116</v>
      </c>
      <c r="G115" s="41"/>
      <c r="H115" s="41">
        <f>G115+'6º Medição'!H115</f>
        <v>0</v>
      </c>
      <c r="I115" s="42">
        <v>62.89</v>
      </c>
      <c r="J115" s="42">
        <v>81.75</v>
      </c>
      <c r="K115" s="42">
        <f t="shared" si="9"/>
        <v>0</v>
      </c>
      <c r="L115" s="42">
        <f t="shared" si="10"/>
        <v>0</v>
      </c>
      <c r="M115" s="79">
        <f t="shared" si="11"/>
        <v>3</v>
      </c>
      <c r="N115" s="84">
        <f t="shared" si="12"/>
        <v>81.75</v>
      </c>
      <c r="O115" s="84">
        <f t="shared" si="13"/>
        <v>245.25</v>
      </c>
    </row>
    <row r="116" spans="1:15" s="4" customFormat="1" ht="24">
      <c r="A116" s="33" t="s">
        <v>460</v>
      </c>
      <c r="B116" s="33" t="s">
        <v>474</v>
      </c>
      <c r="C116" s="33" t="s">
        <v>387</v>
      </c>
      <c r="D116" s="40" t="s">
        <v>117</v>
      </c>
      <c r="E116" s="33" t="s">
        <v>11</v>
      </c>
      <c r="F116" s="33" t="s">
        <v>118</v>
      </c>
      <c r="G116" s="41"/>
      <c r="H116" s="41">
        <f>G116+'6º Medição'!H116</f>
        <v>0</v>
      </c>
      <c r="I116" s="42">
        <v>313.1</v>
      </c>
      <c r="J116" s="42">
        <v>407.03</v>
      </c>
      <c r="K116" s="42">
        <f t="shared" si="9"/>
        <v>0</v>
      </c>
      <c r="L116" s="42">
        <f t="shared" si="10"/>
        <v>0</v>
      </c>
      <c r="M116" s="79">
        <f t="shared" si="11"/>
        <v>2</v>
      </c>
      <c r="N116" s="84">
        <f t="shared" si="12"/>
        <v>407.03</v>
      </c>
      <c r="O116" s="84">
        <f t="shared" si="13"/>
        <v>814.06</v>
      </c>
    </row>
    <row r="117" spans="1:15" s="4" customFormat="1" ht="24">
      <c r="A117" s="33" t="s">
        <v>460</v>
      </c>
      <c r="B117" s="33" t="s">
        <v>475</v>
      </c>
      <c r="C117" s="33" t="s">
        <v>388</v>
      </c>
      <c r="D117" s="40" t="s">
        <v>119</v>
      </c>
      <c r="E117" s="33" t="s">
        <v>11</v>
      </c>
      <c r="F117" s="33" t="s">
        <v>118</v>
      </c>
      <c r="G117" s="41"/>
      <c r="H117" s="41">
        <f>G117+'6º Medição'!H117</f>
        <v>0</v>
      </c>
      <c r="I117" s="42">
        <v>42.38</v>
      </c>
      <c r="J117" s="42">
        <v>55.1</v>
      </c>
      <c r="K117" s="42">
        <f t="shared" si="9"/>
        <v>0</v>
      </c>
      <c r="L117" s="42">
        <f t="shared" si="10"/>
        <v>0</v>
      </c>
      <c r="M117" s="79">
        <f t="shared" si="11"/>
        <v>2</v>
      </c>
      <c r="N117" s="84">
        <f t="shared" si="12"/>
        <v>55.1</v>
      </c>
      <c r="O117" s="84">
        <f t="shared" si="13"/>
        <v>110.2</v>
      </c>
    </row>
    <row r="118" spans="1:15" s="4" customFormat="1" ht="24">
      <c r="A118" s="33" t="s">
        <v>460</v>
      </c>
      <c r="B118" s="33" t="s">
        <v>476</v>
      </c>
      <c r="C118" s="33" t="s">
        <v>389</v>
      </c>
      <c r="D118" s="40" t="s">
        <v>120</v>
      </c>
      <c r="E118" s="33" t="s">
        <v>121</v>
      </c>
      <c r="F118" s="33" t="s">
        <v>122</v>
      </c>
      <c r="G118" s="41"/>
      <c r="H118" s="41">
        <f>G118+'6º Medição'!H118</f>
        <v>0</v>
      </c>
      <c r="I118" s="42">
        <v>54.57</v>
      </c>
      <c r="J118" s="42">
        <v>70.94</v>
      </c>
      <c r="K118" s="42">
        <f t="shared" si="9"/>
        <v>0</v>
      </c>
      <c r="L118" s="42">
        <f t="shared" si="10"/>
        <v>0</v>
      </c>
      <c r="M118" s="79">
        <f t="shared" si="11"/>
        <v>87</v>
      </c>
      <c r="N118" s="84">
        <f t="shared" si="12"/>
        <v>70.94</v>
      </c>
      <c r="O118" s="84">
        <f t="shared" si="13"/>
        <v>6171.78</v>
      </c>
    </row>
    <row r="119" spans="1:15" s="4" customFormat="1" ht="48">
      <c r="A119" s="33" t="s">
        <v>31</v>
      </c>
      <c r="B119" s="33" t="s">
        <v>280</v>
      </c>
      <c r="C119" s="33" t="s">
        <v>281</v>
      </c>
      <c r="D119" s="40" t="s">
        <v>282</v>
      </c>
      <c r="E119" s="33" t="s">
        <v>11</v>
      </c>
      <c r="F119" s="33" t="s">
        <v>116</v>
      </c>
      <c r="G119" s="41"/>
      <c r="H119" s="41">
        <f>G119+'6º Medição'!H119</f>
        <v>0</v>
      </c>
      <c r="I119" s="42">
        <v>7.37</v>
      </c>
      <c r="J119" s="42">
        <f aca="true" t="shared" si="15" ref="J119:J125">ROUND(I119*1.3,2)</f>
        <v>9.58</v>
      </c>
      <c r="K119" s="42">
        <f t="shared" si="9"/>
        <v>0</v>
      </c>
      <c r="L119" s="42">
        <f t="shared" si="10"/>
        <v>0</v>
      </c>
      <c r="M119" s="79">
        <f t="shared" si="11"/>
        <v>3</v>
      </c>
      <c r="N119" s="84">
        <f t="shared" si="12"/>
        <v>9.58</v>
      </c>
      <c r="O119" s="84">
        <f t="shared" si="13"/>
        <v>28.740000000000002</v>
      </c>
    </row>
    <row r="120" spans="1:15" s="4" customFormat="1" ht="24">
      <c r="A120" s="33" t="s">
        <v>31</v>
      </c>
      <c r="B120" s="33">
        <v>52</v>
      </c>
      <c r="C120" s="33" t="s">
        <v>390</v>
      </c>
      <c r="D120" s="40" t="s">
        <v>123</v>
      </c>
      <c r="E120" s="33" t="s">
        <v>11</v>
      </c>
      <c r="F120" s="33" t="s">
        <v>124</v>
      </c>
      <c r="G120" s="41"/>
      <c r="H120" s="41">
        <f>G120+'6º Medição'!H120</f>
        <v>0</v>
      </c>
      <c r="I120" s="42">
        <v>17.33</v>
      </c>
      <c r="J120" s="42">
        <f t="shared" si="15"/>
        <v>22.53</v>
      </c>
      <c r="K120" s="42">
        <f t="shared" si="9"/>
        <v>0</v>
      </c>
      <c r="L120" s="42">
        <f t="shared" si="10"/>
        <v>0</v>
      </c>
      <c r="M120" s="79">
        <f t="shared" si="11"/>
        <v>64</v>
      </c>
      <c r="N120" s="84">
        <f t="shared" si="12"/>
        <v>22.53</v>
      </c>
      <c r="O120" s="84">
        <f t="shared" si="13"/>
        <v>1441.92</v>
      </c>
    </row>
    <row r="121" spans="1:15" s="4" customFormat="1" ht="24">
      <c r="A121" s="33" t="s">
        <v>31</v>
      </c>
      <c r="B121" s="33">
        <v>51</v>
      </c>
      <c r="C121" s="33" t="s">
        <v>391</v>
      </c>
      <c r="D121" s="40" t="s">
        <v>125</v>
      </c>
      <c r="E121" s="33" t="s">
        <v>11</v>
      </c>
      <c r="F121" s="33" t="s">
        <v>126</v>
      </c>
      <c r="G121" s="41"/>
      <c r="H121" s="41">
        <f>G121+'6º Medição'!H121</f>
        <v>0</v>
      </c>
      <c r="I121" s="42">
        <v>23.21</v>
      </c>
      <c r="J121" s="42">
        <f t="shared" si="15"/>
        <v>30.17</v>
      </c>
      <c r="K121" s="42">
        <f t="shared" si="9"/>
        <v>0</v>
      </c>
      <c r="L121" s="42">
        <f t="shared" si="10"/>
        <v>0</v>
      </c>
      <c r="M121" s="79">
        <f t="shared" si="11"/>
        <v>4</v>
      </c>
      <c r="N121" s="84">
        <f t="shared" si="12"/>
        <v>30.17</v>
      </c>
      <c r="O121" s="84">
        <f t="shared" si="13"/>
        <v>120.68</v>
      </c>
    </row>
    <row r="122" spans="1:15" s="4" customFormat="1" ht="24">
      <c r="A122" s="33" t="s">
        <v>31</v>
      </c>
      <c r="B122" s="33">
        <v>30</v>
      </c>
      <c r="C122" s="33" t="s">
        <v>392</v>
      </c>
      <c r="D122" s="40" t="s">
        <v>127</v>
      </c>
      <c r="E122" s="33" t="s">
        <v>11</v>
      </c>
      <c r="F122" s="33" t="s">
        <v>128</v>
      </c>
      <c r="G122" s="41"/>
      <c r="H122" s="41">
        <f>G122+'6º Medição'!H122</f>
        <v>0</v>
      </c>
      <c r="I122" s="42">
        <v>0</v>
      </c>
      <c r="J122" s="42">
        <f t="shared" si="15"/>
        <v>0</v>
      </c>
      <c r="K122" s="42">
        <f t="shared" si="9"/>
        <v>0</v>
      </c>
      <c r="L122" s="42">
        <f t="shared" si="10"/>
        <v>0</v>
      </c>
      <c r="M122" s="79">
        <f t="shared" si="11"/>
        <v>11</v>
      </c>
      <c r="N122" s="84">
        <f t="shared" si="12"/>
        <v>0</v>
      </c>
      <c r="O122" s="84">
        <f t="shared" si="13"/>
        <v>0</v>
      </c>
    </row>
    <row r="123" spans="1:15" s="4" customFormat="1" ht="24">
      <c r="A123" s="33" t="s">
        <v>460</v>
      </c>
      <c r="B123" s="33" t="s">
        <v>477</v>
      </c>
      <c r="C123" s="33" t="s">
        <v>393</v>
      </c>
      <c r="D123" s="40" t="s">
        <v>129</v>
      </c>
      <c r="E123" s="33" t="s">
        <v>121</v>
      </c>
      <c r="F123" s="33">
        <v>82</v>
      </c>
      <c r="G123" s="41"/>
      <c r="H123" s="41">
        <f>G123+'6º Medição'!H123</f>
        <v>0</v>
      </c>
      <c r="I123" s="42">
        <v>64.37</v>
      </c>
      <c r="J123" s="42">
        <f t="shared" si="15"/>
        <v>83.68</v>
      </c>
      <c r="K123" s="42">
        <f t="shared" si="9"/>
        <v>0</v>
      </c>
      <c r="L123" s="42">
        <f t="shared" si="10"/>
        <v>0</v>
      </c>
      <c r="M123" s="79">
        <f t="shared" si="11"/>
        <v>82</v>
      </c>
      <c r="N123" s="84">
        <f t="shared" si="12"/>
        <v>83.68</v>
      </c>
      <c r="O123" s="84">
        <f t="shared" si="13"/>
        <v>6861.76</v>
      </c>
    </row>
    <row r="124" spans="1:15" s="4" customFormat="1" ht="24">
      <c r="A124" s="33" t="s">
        <v>5</v>
      </c>
      <c r="B124" s="33">
        <v>72331</v>
      </c>
      <c r="C124" s="33" t="s">
        <v>394</v>
      </c>
      <c r="D124" s="40" t="s">
        <v>130</v>
      </c>
      <c r="E124" s="33" t="s">
        <v>11</v>
      </c>
      <c r="F124" s="33" t="s">
        <v>131</v>
      </c>
      <c r="G124" s="41"/>
      <c r="H124" s="41">
        <f>G124+'6º Medição'!H124</f>
        <v>0</v>
      </c>
      <c r="I124" s="42">
        <v>17.33</v>
      </c>
      <c r="J124" s="42">
        <f t="shared" si="15"/>
        <v>22.53</v>
      </c>
      <c r="K124" s="42">
        <f t="shared" si="9"/>
        <v>0</v>
      </c>
      <c r="L124" s="42">
        <f t="shared" si="10"/>
        <v>0</v>
      </c>
      <c r="M124" s="79">
        <f t="shared" si="11"/>
        <v>19</v>
      </c>
      <c r="N124" s="84">
        <f t="shared" si="12"/>
        <v>22.53</v>
      </c>
      <c r="O124" s="84">
        <f t="shared" si="13"/>
        <v>428.07000000000005</v>
      </c>
    </row>
    <row r="125" spans="1:15" s="4" customFormat="1" ht="24">
      <c r="A125" s="33" t="s">
        <v>5</v>
      </c>
      <c r="B125" s="33">
        <v>72332</v>
      </c>
      <c r="C125" s="33" t="s">
        <v>395</v>
      </c>
      <c r="D125" s="40" t="s">
        <v>132</v>
      </c>
      <c r="E125" s="33" t="s">
        <v>11</v>
      </c>
      <c r="F125" s="33" t="s">
        <v>128</v>
      </c>
      <c r="G125" s="41"/>
      <c r="H125" s="41">
        <f>G125+'6º Medição'!H125</f>
        <v>0</v>
      </c>
      <c r="I125" s="42">
        <v>19.29</v>
      </c>
      <c r="J125" s="42">
        <f t="shared" si="15"/>
        <v>25.08</v>
      </c>
      <c r="K125" s="42">
        <f t="shared" si="9"/>
        <v>0</v>
      </c>
      <c r="L125" s="42">
        <f t="shared" si="10"/>
        <v>0</v>
      </c>
      <c r="M125" s="79">
        <f t="shared" si="11"/>
        <v>11</v>
      </c>
      <c r="N125" s="84">
        <f t="shared" si="12"/>
        <v>25.08</v>
      </c>
      <c r="O125" s="84">
        <f t="shared" si="13"/>
        <v>275.88</v>
      </c>
    </row>
    <row r="126" spans="1:15" s="4" customFormat="1" ht="24">
      <c r="A126" s="33" t="s">
        <v>460</v>
      </c>
      <c r="B126" s="33" t="s">
        <v>478</v>
      </c>
      <c r="C126" s="33" t="s">
        <v>396</v>
      </c>
      <c r="D126" s="40" t="s">
        <v>133</v>
      </c>
      <c r="E126" s="33" t="s">
        <v>11</v>
      </c>
      <c r="F126" s="33" t="s">
        <v>126</v>
      </c>
      <c r="G126" s="41"/>
      <c r="H126" s="41">
        <f>G126+'6º Medição'!H126</f>
        <v>0</v>
      </c>
      <c r="I126" s="42">
        <v>21.25</v>
      </c>
      <c r="J126" s="42">
        <v>27.63</v>
      </c>
      <c r="K126" s="42">
        <f t="shared" si="9"/>
        <v>0</v>
      </c>
      <c r="L126" s="42">
        <f t="shared" si="10"/>
        <v>0</v>
      </c>
      <c r="M126" s="79">
        <f t="shared" si="11"/>
        <v>4</v>
      </c>
      <c r="N126" s="84">
        <f t="shared" si="12"/>
        <v>27.63</v>
      </c>
      <c r="O126" s="84">
        <f t="shared" si="13"/>
        <v>110.52</v>
      </c>
    </row>
    <row r="127" spans="1:15" s="4" customFormat="1" ht="24">
      <c r="A127" s="33" t="s">
        <v>31</v>
      </c>
      <c r="B127" s="33">
        <v>28</v>
      </c>
      <c r="C127" s="33" t="s">
        <v>397</v>
      </c>
      <c r="D127" s="40" t="s">
        <v>134</v>
      </c>
      <c r="E127" s="33" t="s">
        <v>11</v>
      </c>
      <c r="F127" s="33" t="s">
        <v>12</v>
      </c>
      <c r="G127" s="41"/>
      <c r="H127" s="41">
        <f>G127+'6º Medição'!H127</f>
        <v>0</v>
      </c>
      <c r="I127" s="42">
        <v>25.17</v>
      </c>
      <c r="J127" s="42">
        <f>ROUND(I127*1.3,2)</f>
        <v>32.72</v>
      </c>
      <c r="K127" s="42">
        <f t="shared" si="9"/>
        <v>0</v>
      </c>
      <c r="L127" s="42">
        <f t="shared" si="10"/>
        <v>0</v>
      </c>
      <c r="M127" s="79">
        <f t="shared" si="11"/>
        <v>1</v>
      </c>
      <c r="N127" s="84">
        <f t="shared" si="12"/>
        <v>32.72</v>
      </c>
      <c r="O127" s="84">
        <f t="shared" si="13"/>
        <v>32.72</v>
      </c>
    </row>
    <row r="128" spans="1:15" s="4" customFormat="1" ht="24">
      <c r="A128" s="33" t="s">
        <v>5</v>
      </c>
      <c r="B128" s="33" t="s">
        <v>135</v>
      </c>
      <c r="C128" s="33" t="s">
        <v>398</v>
      </c>
      <c r="D128" s="40" t="s">
        <v>136</v>
      </c>
      <c r="E128" s="33" t="s">
        <v>11</v>
      </c>
      <c r="F128" s="33" t="s">
        <v>118</v>
      </c>
      <c r="G128" s="41"/>
      <c r="H128" s="41">
        <f>G128+'6º Medição'!H128</f>
        <v>0</v>
      </c>
      <c r="I128" s="42">
        <v>19.29</v>
      </c>
      <c r="J128" s="42">
        <v>25.08</v>
      </c>
      <c r="K128" s="42">
        <f t="shared" si="9"/>
        <v>0</v>
      </c>
      <c r="L128" s="42">
        <f t="shared" si="10"/>
        <v>0</v>
      </c>
      <c r="M128" s="79">
        <f t="shared" si="11"/>
        <v>2</v>
      </c>
      <c r="N128" s="84">
        <f t="shared" si="12"/>
        <v>25.08</v>
      </c>
      <c r="O128" s="84">
        <f t="shared" si="13"/>
        <v>50.16</v>
      </c>
    </row>
    <row r="129" spans="1:15" s="4" customFormat="1" ht="24" customHeight="1">
      <c r="A129" s="33" t="s">
        <v>480</v>
      </c>
      <c r="B129" s="33" t="s">
        <v>479</v>
      </c>
      <c r="C129" s="33" t="s">
        <v>399</v>
      </c>
      <c r="D129" s="40" t="s">
        <v>137</v>
      </c>
      <c r="E129" s="33" t="s">
        <v>121</v>
      </c>
      <c r="F129" s="33" t="s">
        <v>138</v>
      </c>
      <c r="G129" s="41"/>
      <c r="H129" s="41">
        <f>G129+'6º Medição'!H129</f>
        <v>0</v>
      </c>
      <c r="I129" s="42">
        <v>106.46</v>
      </c>
      <c r="J129" s="42">
        <v>138.4</v>
      </c>
      <c r="K129" s="42">
        <f t="shared" si="9"/>
        <v>0</v>
      </c>
      <c r="L129" s="42">
        <f t="shared" si="10"/>
        <v>0</v>
      </c>
      <c r="M129" s="79">
        <f t="shared" si="11"/>
        <v>37</v>
      </c>
      <c r="N129" s="84">
        <f t="shared" si="12"/>
        <v>138.4</v>
      </c>
      <c r="O129" s="84">
        <f t="shared" si="13"/>
        <v>5120.8</v>
      </c>
    </row>
    <row r="130" spans="1:15" s="4" customFormat="1" ht="15">
      <c r="A130" s="33"/>
      <c r="B130" s="33"/>
      <c r="C130" s="33"/>
      <c r="D130" s="40" t="s">
        <v>489</v>
      </c>
      <c r="E130" s="33"/>
      <c r="F130" s="33"/>
      <c r="G130" s="41"/>
      <c r="H130" s="41">
        <f>G130+'6º Medição'!H130</f>
        <v>0</v>
      </c>
      <c r="I130" s="42"/>
      <c r="J130" s="42"/>
      <c r="K130" s="42"/>
      <c r="L130" s="42">
        <f t="shared" si="10"/>
        <v>0</v>
      </c>
      <c r="M130" s="79">
        <f t="shared" si="11"/>
        <v>0</v>
      </c>
      <c r="N130" s="84">
        <f t="shared" si="12"/>
        <v>0</v>
      </c>
      <c r="O130" s="84">
        <f t="shared" si="13"/>
        <v>0</v>
      </c>
    </row>
    <row r="131" spans="1:15" s="4" customFormat="1" ht="15">
      <c r="A131" s="33"/>
      <c r="B131" s="33"/>
      <c r="C131" s="33"/>
      <c r="D131" s="48" t="s">
        <v>139</v>
      </c>
      <c r="E131" s="33"/>
      <c r="F131" s="33"/>
      <c r="G131" s="41"/>
      <c r="H131" s="41">
        <f>G131+'6º Medição'!H131</f>
        <v>0</v>
      </c>
      <c r="I131" s="42"/>
      <c r="J131" s="42"/>
      <c r="K131" s="42"/>
      <c r="L131" s="42">
        <f t="shared" si="10"/>
        <v>0</v>
      </c>
      <c r="M131" s="79">
        <f t="shared" si="11"/>
        <v>0</v>
      </c>
      <c r="N131" s="84">
        <f t="shared" si="12"/>
        <v>0</v>
      </c>
      <c r="O131" s="84">
        <f t="shared" si="13"/>
        <v>0</v>
      </c>
    </row>
    <row r="132" spans="1:15" s="4" customFormat="1" ht="108">
      <c r="A132" s="33" t="s">
        <v>5</v>
      </c>
      <c r="B132" s="33" t="s">
        <v>284</v>
      </c>
      <c r="C132" s="33" t="s">
        <v>285</v>
      </c>
      <c r="D132" s="40" t="s">
        <v>286</v>
      </c>
      <c r="E132" s="33" t="s">
        <v>11</v>
      </c>
      <c r="F132" s="33" t="s">
        <v>12</v>
      </c>
      <c r="G132" s="41"/>
      <c r="H132" s="41">
        <f>G132+'6º Medição'!H132</f>
        <v>0</v>
      </c>
      <c r="I132" s="42">
        <v>184.36</v>
      </c>
      <c r="J132" s="42">
        <v>239.67</v>
      </c>
      <c r="K132" s="42">
        <f t="shared" si="9"/>
        <v>0</v>
      </c>
      <c r="L132" s="42">
        <f t="shared" si="10"/>
        <v>0</v>
      </c>
      <c r="M132" s="79">
        <f t="shared" si="11"/>
        <v>1</v>
      </c>
      <c r="N132" s="84">
        <f t="shared" si="12"/>
        <v>239.67</v>
      </c>
      <c r="O132" s="84">
        <f t="shared" si="13"/>
        <v>239.67</v>
      </c>
    </row>
    <row r="133" spans="1:15" s="4" customFormat="1" ht="36">
      <c r="A133" s="33" t="s">
        <v>5</v>
      </c>
      <c r="B133" s="33" t="s">
        <v>140</v>
      </c>
      <c r="C133" s="33" t="s">
        <v>400</v>
      </c>
      <c r="D133" s="40" t="s">
        <v>141</v>
      </c>
      <c r="E133" s="33" t="s">
        <v>11</v>
      </c>
      <c r="F133" s="33" t="s">
        <v>12</v>
      </c>
      <c r="G133" s="41"/>
      <c r="H133" s="41">
        <f>G133+'6º Medição'!H133</f>
        <v>0</v>
      </c>
      <c r="I133" s="42">
        <v>112.58</v>
      </c>
      <c r="J133" s="42">
        <v>146.35</v>
      </c>
      <c r="K133" s="42">
        <f t="shared" si="9"/>
        <v>0</v>
      </c>
      <c r="L133" s="42">
        <f t="shared" si="10"/>
        <v>0</v>
      </c>
      <c r="M133" s="79">
        <f t="shared" si="11"/>
        <v>1</v>
      </c>
      <c r="N133" s="84">
        <f t="shared" si="12"/>
        <v>146.35</v>
      </c>
      <c r="O133" s="84">
        <f t="shared" si="13"/>
        <v>146.35</v>
      </c>
    </row>
    <row r="134" spans="1:15" s="4" customFormat="1" ht="36">
      <c r="A134" s="33" t="s">
        <v>5</v>
      </c>
      <c r="B134" s="33" t="s">
        <v>142</v>
      </c>
      <c r="C134" s="33" t="s">
        <v>401</v>
      </c>
      <c r="D134" s="40" t="s">
        <v>143</v>
      </c>
      <c r="E134" s="33" t="s">
        <v>11</v>
      </c>
      <c r="F134" s="33" t="s">
        <v>12</v>
      </c>
      <c r="G134" s="41"/>
      <c r="H134" s="41">
        <f>G134+'6º Medição'!H134</f>
        <v>0</v>
      </c>
      <c r="I134" s="42">
        <v>102.78</v>
      </c>
      <c r="J134" s="42">
        <v>133.61</v>
      </c>
      <c r="K134" s="42">
        <f t="shared" si="9"/>
        <v>0</v>
      </c>
      <c r="L134" s="42">
        <f t="shared" si="10"/>
        <v>0</v>
      </c>
      <c r="M134" s="79">
        <f t="shared" si="11"/>
        <v>1</v>
      </c>
      <c r="N134" s="84">
        <f t="shared" si="12"/>
        <v>133.61</v>
      </c>
      <c r="O134" s="84">
        <f t="shared" si="13"/>
        <v>133.61</v>
      </c>
    </row>
    <row r="135" spans="1:15" s="4" customFormat="1" ht="36">
      <c r="A135" s="33" t="s">
        <v>460</v>
      </c>
      <c r="B135" s="33" t="s">
        <v>481</v>
      </c>
      <c r="C135" s="33" t="s">
        <v>402</v>
      </c>
      <c r="D135" s="40" t="s">
        <v>482</v>
      </c>
      <c r="E135" s="33" t="s">
        <v>11</v>
      </c>
      <c r="F135" s="33" t="s">
        <v>12</v>
      </c>
      <c r="G135" s="41"/>
      <c r="H135" s="41">
        <f>G135+'6º Medição'!H135</f>
        <v>0</v>
      </c>
      <c r="I135" s="42">
        <v>104.12</v>
      </c>
      <c r="J135" s="42">
        <v>135.35</v>
      </c>
      <c r="K135" s="42">
        <f t="shared" si="9"/>
        <v>0</v>
      </c>
      <c r="L135" s="42">
        <f t="shared" si="10"/>
        <v>0</v>
      </c>
      <c r="M135" s="79">
        <f t="shared" si="11"/>
        <v>1</v>
      </c>
      <c r="N135" s="84">
        <f t="shared" si="12"/>
        <v>135.35</v>
      </c>
      <c r="O135" s="84">
        <f t="shared" si="13"/>
        <v>135.35</v>
      </c>
    </row>
    <row r="136" spans="1:15" s="4" customFormat="1" ht="15">
      <c r="A136" s="33"/>
      <c r="B136" s="33"/>
      <c r="C136" s="33"/>
      <c r="D136" s="40" t="s">
        <v>489</v>
      </c>
      <c r="E136" s="33"/>
      <c r="F136" s="33"/>
      <c r="G136" s="41"/>
      <c r="H136" s="41">
        <f>G136+'6º Medição'!H136</f>
        <v>0</v>
      </c>
      <c r="I136" s="42"/>
      <c r="J136" s="42"/>
      <c r="K136" s="42"/>
      <c r="L136" s="42">
        <f t="shared" si="10"/>
        <v>0</v>
      </c>
      <c r="M136" s="79">
        <f t="shared" si="11"/>
        <v>0</v>
      </c>
      <c r="N136" s="84">
        <f t="shared" si="12"/>
        <v>0</v>
      </c>
      <c r="O136" s="84">
        <f t="shared" si="13"/>
        <v>0</v>
      </c>
    </row>
    <row r="137" spans="1:15" s="2" customFormat="1" ht="15">
      <c r="A137" s="360" t="s">
        <v>144</v>
      </c>
      <c r="B137" s="360"/>
      <c r="C137" s="360"/>
      <c r="D137" s="360"/>
      <c r="E137" s="360"/>
      <c r="F137" s="33"/>
      <c r="G137" s="41"/>
      <c r="H137" s="41">
        <f>G137+'6º Medição'!H137</f>
        <v>0</v>
      </c>
      <c r="I137" s="42"/>
      <c r="J137" s="42"/>
      <c r="K137" s="42"/>
      <c r="L137" s="42">
        <f t="shared" si="10"/>
        <v>0</v>
      </c>
      <c r="M137" s="79">
        <f t="shared" si="11"/>
        <v>0</v>
      </c>
      <c r="N137" s="84">
        <f t="shared" si="12"/>
        <v>0</v>
      </c>
      <c r="O137" s="84">
        <f t="shared" si="13"/>
        <v>0</v>
      </c>
    </row>
    <row r="138" spans="1:15" s="2" customFormat="1" ht="108">
      <c r="A138" s="33" t="s">
        <v>5</v>
      </c>
      <c r="B138" s="33" t="s">
        <v>284</v>
      </c>
      <c r="C138" s="33" t="s">
        <v>287</v>
      </c>
      <c r="D138" s="40" t="s">
        <v>286</v>
      </c>
      <c r="E138" s="33" t="s">
        <v>11</v>
      </c>
      <c r="F138" s="33" t="s">
        <v>118</v>
      </c>
      <c r="G138" s="41"/>
      <c r="H138" s="41">
        <f>G138+'6º Medição'!H138</f>
        <v>0</v>
      </c>
      <c r="I138" s="42">
        <v>184.36</v>
      </c>
      <c r="J138" s="42">
        <v>239.67</v>
      </c>
      <c r="K138" s="42">
        <f t="shared" si="9"/>
        <v>0</v>
      </c>
      <c r="L138" s="42">
        <f t="shared" si="10"/>
        <v>0</v>
      </c>
      <c r="M138" s="79">
        <f t="shared" si="11"/>
        <v>2</v>
      </c>
      <c r="N138" s="84">
        <f t="shared" si="12"/>
        <v>239.67</v>
      </c>
      <c r="O138" s="84">
        <f t="shared" si="13"/>
        <v>479.34</v>
      </c>
    </row>
    <row r="139" spans="1:15" s="4" customFormat="1" ht="24">
      <c r="A139" s="33" t="s">
        <v>31</v>
      </c>
      <c r="B139" s="33">
        <v>20</v>
      </c>
      <c r="C139" s="33" t="s">
        <v>403</v>
      </c>
      <c r="D139" s="40" t="s">
        <v>145</v>
      </c>
      <c r="E139" s="33" t="s">
        <v>11</v>
      </c>
      <c r="F139" s="33" t="s">
        <v>118</v>
      </c>
      <c r="G139" s="41"/>
      <c r="H139" s="41">
        <f>G139+'6º Medição'!H139</f>
        <v>0</v>
      </c>
      <c r="I139" s="42">
        <v>29.09</v>
      </c>
      <c r="J139" s="42">
        <v>37.82</v>
      </c>
      <c r="K139" s="42">
        <f t="shared" si="9"/>
        <v>0</v>
      </c>
      <c r="L139" s="42">
        <f t="shared" si="10"/>
        <v>0</v>
      </c>
      <c r="M139" s="79">
        <f t="shared" si="11"/>
        <v>2</v>
      </c>
      <c r="N139" s="84">
        <f t="shared" si="12"/>
        <v>37.82</v>
      </c>
      <c r="O139" s="84">
        <f t="shared" si="13"/>
        <v>75.64</v>
      </c>
    </row>
    <row r="140" spans="1:15" s="4" customFormat="1" ht="36">
      <c r="A140" s="33" t="s">
        <v>460</v>
      </c>
      <c r="B140" s="33" t="s">
        <v>481</v>
      </c>
      <c r="C140" s="33" t="s">
        <v>404</v>
      </c>
      <c r="D140" s="40" t="s">
        <v>482</v>
      </c>
      <c r="E140" s="33" t="s">
        <v>11</v>
      </c>
      <c r="F140" s="33" t="s">
        <v>116</v>
      </c>
      <c r="G140" s="41"/>
      <c r="H140" s="41">
        <f>G140+'6º Medição'!H140</f>
        <v>0</v>
      </c>
      <c r="I140" s="42">
        <v>104.12</v>
      </c>
      <c r="J140" s="42">
        <v>135.35</v>
      </c>
      <c r="K140" s="42">
        <f t="shared" si="9"/>
        <v>0</v>
      </c>
      <c r="L140" s="42">
        <f t="shared" si="10"/>
        <v>0</v>
      </c>
      <c r="M140" s="79">
        <f t="shared" si="11"/>
        <v>3</v>
      </c>
      <c r="N140" s="84">
        <f t="shared" si="12"/>
        <v>135.35</v>
      </c>
      <c r="O140" s="84">
        <f t="shared" si="13"/>
        <v>406.04999999999995</v>
      </c>
    </row>
    <row r="141" spans="1:15" s="2" customFormat="1" ht="36">
      <c r="A141" s="33" t="s">
        <v>5</v>
      </c>
      <c r="B141" s="33" t="s">
        <v>142</v>
      </c>
      <c r="C141" s="33" t="s">
        <v>405</v>
      </c>
      <c r="D141" s="40" t="s">
        <v>146</v>
      </c>
      <c r="E141" s="33" t="s">
        <v>11</v>
      </c>
      <c r="F141" s="33" t="s">
        <v>118</v>
      </c>
      <c r="G141" s="41"/>
      <c r="H141" s="41">
        <f>G141+'6º Medição'!H141</f>
        <v>0</v>
      </c>
      <c r="I141" s="42">
        <v>63.58</v>
      </c>
      <c r="J141" s="42">
        <v>82.65</v>
      </c>
      <c r="K141" s="42">
        <f t="shared" si="9"/>
        <v>0</v>
      </c>
      <c r="L141" s="42">
        <f t="shared" si="10"/>
        <v>0</v>
      </c>
      <c r="M141" s="79">
        <f t="shared" si="11"/>
        <v>2</v>
      </c>
      <c r="N141" s="84">
        <f t="shared" si="12"/>
        <v>82.65</v>
      </c>
      <c r="O141" s="84">
        <f t="shared" si="13"/>
        <v>165.3</v>
      </c>
    </row>
    <row r="142" spans="1:15" s="2" customFormat="1" ht="36">
      <c r="A142" s="33" t="s">
        <v>5</v>
      </c>
      <c r="B142" s="33" t="s">
        <v>147</v>
      </c>
      <c r="C142" s="33" t="s">
        <v>406</v>
      </c>
      <c r="D142" s="40" t="s">
        <v>148</v>
      </c>
      <c r="E142" s="33" t="s">
        <v>11</v>
      </c>
      <c r="F142" s="33" t="s">
        <v>149</v>
      </c>
      <c r="G142" s="41"/>
      <c r="H142" s="41">
        <f>G142+'6º Medição'!H142</f>
        <v>0</v>
      </c>
      <c r="I142" s="42">
        <v>19.48</v>
      </c>
      <c r="J142" s="42">
        <v>25.32</v>
      </c>
      <c r="K142" s="42">
        <f t="shared" si="9"/>
        <v>0</v>
      </c>
      <c r="L142" s="42">
        <f t="shared" si="10"/>
        <v>0</v>
      </c>
      <c r="M142" s="79">
        <f t="shared" si="11"/>
        <v>10</v>
      </c>
      <c r="N142" s="84">
        <f t="shared" si="12"/>
        <v>25.32</v>
      </c>
      <c r="O142" s="84">
        <f t="shared" si="13"/>
        <v>253.2</v>
      </c>
    </row>
    <row r="143" spans="1:15" s="2" customFormat="1" ht="36">
      <c r="A143" s="33" t="s">
        <v>5</v>
      </c>
      <c r="B143" s="33" t="s">
        <v>150</v>
      </c>
      <c r="C143" s="33" t="s">
        <v>407</v>
      </c>
      <c r="D143" s="40" t="s">
        <v>151</v>
      </c>
      <c r="E143" s="33" t="s">
        <v>11</v>
      </c>
      <c r="F143" s="33" t="s">
        <v>149</v>
      </c>
      <c r="G143" s="41"/>
      <c r="H143" s="41">
        <f>G143+'6º Medição'!H143</f>
        <v>0</v>
      </c>
      <c r="I143" s="42">
        <v>22.42</v>
      </c>
      <c r="J143" s="42">
        <v>29.14</v>
      </c>
      <c r="K143" s="42">
        <f t="shared" si="9"/>
        <v>0</v>
      </c>
      <c r="L143" s="42">
        <f t="shared" si="10"/>
        <v>0</v>
      </c>
      <c r="M143" s="79">
        <f t="shared" si="11"/>
        <v>10</v>
      </c>
      <c r="N143" s="84">
        <f t="shared" si="12"/>
        <v>29.14</v>
      </c>
      <c r="O143" s="84">
        <f t="shared" si="13"/>
        <v>291.4</v>
      </c>
    </row>
    <row r="144" spans="1:15" s="2" customFormat="1" ht="24">
      <c r="A144" s="33" t="s">
        <v>5</v>
      </c>
      <c r="B144" s="33" t="s">
        <v>152</v>
      </c>
      <c r="C144" s="33" t="s">
        <v>408</v>
      </c>
      <c r="D144" s="40" t="s">
        <v>153</v>
      </c>
      <c r="E144" s="33" t="s">
        <v>11</v>
      </c>
      <c r="F144" s="33" t="s">
        <v>154</v>
      </c>
      <c r="G144" s="41"/>
      <c r="H144" s="41">
        <f>G144+'6º Medição'!H144</f>
        <v>0</v>
      </c>
      <c r="I144" s="42">
        <v>39.93</v>
      </c>
      <c r="J144" s="42">
        <v>46.98</v>
      </c>
      <c r="K144" s="42">
        <f aca="true" t="shared" si="16" ref="K144:K207">J144*G144</f>
        <v>0</v>
      </c>
      <c r="L144" s="42">
        <f aca="true" t="shared" si="17" ref="L144:L207">H144*J144</f>
        <v>0</v>
      </c>
      <c r="M144" s="79">
        <f aca="true" t="shared" si="18" ref="M144:M207">F144-H144</f>
        <v>5</v>
      </c>
      <c r="N144" s="84">
        <f aca="true" t="shared" si="19" ref="N144:N207">J144</f>
        <v>46.98</v>
      </c>
      <c r="O144" s="84">
        <f aca="true" t="shared" si="20" ref="O144:O207">M144*N144</f>
        <v>234.89999999999998</v>
      </c>
    </row>
    <row r="145" spans="1:15" s="2" customFormat="1" ht="15">
      <c r="A145" s="33"/>
      <c r="B145" s="33"/>
      <c r="C145" s="33"/>
      <c r="D145" s="40"/>
      <c r="E145" s="33"/>
      <c r="F145" s="33"/>
      <c r="G145" s="41"/>
      <c r="H145" s="41">
        <f>G145+'6º Medição'!H145</f>
        <v>0</v>
      </c>
      <c r="I145" s="42"/>
      <c r="J145" s="42"/>
      <c r="K145" s="42"/>
      <c r="L145" s="42">
        <f t="shared" si="17"/>
        <v>0</v>
      </c>
      <c r="M145" s="79">
        <f t="shared" si="18"/>
        <v>0</v>
      </c>
      <c r="N145" s="84">
        <f t="shared" si="19"/>
        <v>0</v>
      </c>
      <c r="O145" s="84">
        <f t="shared" si="20"/>
        <v>0</v>
      </c>
    </row>
    <row r="146" spans="1:15" s="2" customFormat="1" ht="30" customHeight="1">
      <c r="A146" s="33"/>
      <c r="B146" s="33"/>
      <c r="C146" s="33"/>
      <c r="D146" s="48" t="s">
        <v>155</v>
      </c>
      <c r="E146" s="33"/>
      <c r="F146" s="33"/>
      <c r="G146" s="41"/>
      <c r="H146" s="41">
        <f>G146+'6º Medição'!H146</f>
        <v>0</v>
      </c>
      <c r="I146" s="42"/>
      <c r="J146" s="42"/>
      <c r="K146" s="42"/>
      <c r="L146" s="42">
        <f t="shared" si="17"/>
        <v>0</v>
      </c>
      <c r="M146" s="79">
        <f t="shared" si="18"/>
        <v>0</v>
      </c>
      <c r="N146" s="84">
        <f t="shared" si="19"/>
        <v>0</v>
      </c>
      <c r="O146" s="84">
        <f t="shared" si="20"/>
        <v>0</v>
      </c>
    </row>
    <row r="147" spans="1:15" s="4" customFormat="1" ht="24">
      <c r="A147" s="33" t="s">
        <v>460</v>
      </c>
      <c r="B147" s="33" t="s">
        <v>484</v>
      </c>
      <c r="C147" s="33" t="s">
        <v>409</v>
      </c>
      <c r="D147" s="40" t="s">
        <v>156</v>
      </c>
      <c r="E147" s="33" t="s">
        <v>11</v>
      </c>
      <c r="F147" s="33" t="s">
        <v>157</v>
      </c>
      <c r="G147" s="41"/>
      <c r="H147" s="41">
        <f>G147+'6º Medição'!H147</f>
        <v>0</v>
      </c>
      <c r="I147" s="42">
        <v>59.31</v>
      </c>
      <c r="J147" s="42">
        <v>77.1</v>
      </c>
      <c r="K147" s="42">
        <f t="shared" si="16"/>
        <v>0</v>
      </c>
      <c r="L147" s="42">
        <f t="shared" si="17"/>
        <v>0</v>
      </c>
      <c r="M147" s="79">
        <f t="shared" si="18"/>
        <v>12</v>
      </c>
      <c r="N147" s="84">
        <f t="shared" si="19"/>
        <v>77.1</v>
      </c>
      <c r="O147" s="84">
        <f t="shared" si="20"/>
        <v>925.1999999999999</v>
      </c>
    </row>
    <row r="148" spans="1:15" s="4" customFormat="1" ht="36">
      <c r="A148" s="33" t="s">
        <v>460</v>
      </c>
      <c r="B148" s="33" t="s">
        <v>483</v>
      </c>
      <c r="C148" s="33" t="s">
        <v>410</v>
      </c>
      <c r="D148" s="40" t="s">
        <v>158</v>
      </c>
      <c r="E148" s="33" t="s">
        <v>121</v>
      </c>
      <c r="F148" s="33" t="s">
        <v>157</v>
      </c>
      <c r="G148" s="41"/>
      <c r="H148" s="41">
        <f>G148+'6º Medição'!H148</f>
        <v>0</v>
      </c>
      <c r="I148" s="42">
        <v>64.37</v>
      </c>
      <c r="J148" s="42">
        <v>83.68</v>
      </c>
      <c r="K148" s="42">
        <f t="shared" si="16"/>
        <v>0</v>
      </c>
      <c r="L148" s="42">
        <f t="shared" si="17"/>
        <v>0</v>
      </c>
      <c r="M148" s="79">
        <f t="shared" si="18"/>
        <v>12</v>
      </c>
      <c r="N148" s="84">
        <f t="shared" si="19"/>
        <v>83.68</v>
      </c>
      <c r="O148" s="84">
        <f t="shared" si="20"/>
        <v>1004.1600000000001</v>
      </c>
    </row>
    <row r="149" spans="1:15" s="4" customFormat="1" ht="36">
      <c r="A149" s="33" t="s">
        <v>460</v>
      </c>
      <c r="B149" s="33" t="s">
        <v>486</v>
      </c>
      <c r="C149" s="33" t="s">
        <v>288</v>
      </c>
      <c r="D149" s="40" t="s">
        <v>289</v>
      </c>
      <c r="E149" s="33" t="s">
        <v>121</v>
      </c>
      <c r="F149" s="33" t="s">
        <v>157</v>
      </c>
      <c r="G149" s="41"/>
      <c r="H149" s="41">
        <f>G149+'6º Medição'!H149</f>
        <v>0</v>
      </c>
      <c r="I149" s="42">
        <v>12.82</v>
      </c>
      <c r="J149" s="42">
        <v>16.66</v>
      </c>
      <c r="K149" s="42">
        <f t="shared" si="16"/>
        <v>0</v>
      </c>
      <c r="L149" s="42">
        <f t="shared" si="17"/>
        <v>0</v>
      </c>
      <c r="M149" s="79">
        <f t="shared" si="18"/>
        <v>12</v>
      </c>
      <c r="N149" s="84">
        <f t="shared" si="19"/>
        <v>16.66</v>
      </c>
      <c r="O149" s="84">
        <f t="shared" si="20"/>
        <v>199.92000000000002</v>
      </c>
    </row>
    <row r="150" spans="1:15" s="4" customFormat="1" ht="24">
      <c r="A150" s="33" t="s">
        <v>460</v>
      </c>
      <c r="B150" s="33" t="s">
        <v>485</v>
      </c>
      <c r="C150" s="33" t="s">
        <v>411</v>
      </c>
      <c r="D150" s="40" t="s">
        <v>159</v>
      </c>
      <c r="E150" s="33" t="s">
        <v>121</v>
      </c>
      <c r="F150" s="33" t="s">
        <v>160</v>
      </c>
      <c r="G150" s="41"/>
      <c r="H150" s="41">
        <f>G150+'6º Medição'!H150</f>
        <v>0</v>
      </c>
      <c r="I150" s="42">
        <v>59.47</v>
      </c>
      <c r="J150" s="42">
        <v>77.31</v>
      </c>
      <c r="K150" s="42">
        <f t="shared" si="16"/>
        <v>0</v>
      </c>
      <c r="L150" s="42">
        <f t="shared" si="17"/>
        <v>0</v>
      </c>
      <c r="M150" s="79">
        <f t="shared" si="18"/>
        <v>9</v>
      </c>
      <c r="N150" s="84">
        <f t="shared" si="19"/>
        <v>77.31</v>
      </c>
      <c r="O150" s="84">
        <f t="shared" si="20"/>
        <v>695.79</v>
      </c>
    </row>
    <row r="151" spans="1:15" s="4" customFormat="1" ht="48">
      <c r="A151" s="33" t="s">
        <v>460</v>
      </c>
      <c r="B151" s="33" t="s">
        <v>487</v>
      </c>
      <c r="C151" s="33" t="s">
        <v>290</v>
      </c>
      <c r="D151" s="40" t="s">
        <v>291</v>
      </c>
      <c r="E151" s="33" t="s">
        <v>11</v>
      </c>
      <c r="F151" s="33" t="s">
        <v>12</v>
      </c>
      <c r="G151" s="41"/>
      <c r="H151" s="41">
        <f>G151+'6º Medição'!H151</f>
        <v>0</v>
      </c>
      <c r="I151" s="42">
        <v>2283.33</v>
      </c>
      <c r="J151" s="42">
        <v>2968.33</v>
      </c>
      <c r="K151" s="42">
        <f t="shared" si="16"/>
        <v>0</v>
      </c>
      <c r="L151" s="42">
        <f t="shared" si="17"/>
        <v>0</v>
      </c>
      <c r="M151" s="79">
        <f t="shared" si="18"/>
        <v>1</v>
      </c>
      <c r="N151" s="84">
        <f t="shared" si="19"/>
        <v>2968.33</v>
      </c>
      <c r="O151" s="84">
        <f t="shared" si="20"/>
        <v>2968.33</v>
      </c>
    </row>
    <row r="152" spans="1:15" s="4" customFormat="1" ht="24">
      <c r="A152" s="33" t="s">
        <v>31</v>
      </c>
      <c r="B152" s="33">
        <v>162</v>
      </c>
      <c r="C152" s="33" t="s">
        <v>412</v>
      </c>
      <c r="D152" s="40" t="s">
        <v>161</v>
      </c>
      <c r="E152" s="33" t="s">
        <v>11</v>
      </c>
      <c r="F152" s="33" t="s">
        <v>12</v>
      </c>
      <c r="G152" s="41"/>
      <c r="H152" s="41">
        <f>G152+'6º Medição'!H152</f>
        <v>0</v>
      </c>
      <c r="I152" s="42">
        <v>911.33</v>
      </c>
      <c r="J152" s="42">
        <f>ROUND(I152*1.3,2)</f>
        <v>1184.73</v>
      </c>
      <c r="K152" s="42">
        <f t="shared" si="16"/>
        <v>0</v>
      </c>
      <c r="L152" s="42">
        <f t="shared" si="17"/>
        <v>0</v>
      </c>
      <c r="M152" s="79">
        <f t="shared" si="18"/>
        <v>1</v>
      </c>
      <c r="N152" s="84">
        <f t="shared" si="19"/>
        <v>1184.73</v>
      </c>
      <c r="O152" s="84">
        <f t="shared" si="20"/>
        <v>1184.73</v>
      </c>
    </row>
    <row r="153" spans="1:15" s="4" customFormat="1" ht="24">
      <c r="A153" s="33" t="s">
        <v>31</v>
      </c>
      <c r="B153" s="33">
        <v>176</v>
      </c>
      <c r="C153" s="33" t="s">
        <v>413</v>
      </c>
      <c r="D153" s="40" t="s">
        <v>162</v>
      </c>
      <c r="E153" s="33" t="s">
        <v>11</v>
      </c>
      <c r="F153" s="33" t="s">
        <v>12</v>
      </c>
      <c r="G153" s="41"/>
      <c r="H153" s="41">
        <f>G153+'6º Medição'!H153</f>
        <v>0</v>
      </c>
      <c r="I153" s="42">
        <v>911.33</v>
      </c>
      <c r="J153" s="42">
        <f>ROUND(I153*1.3,2)</f>
        <v>1184.73</v>
      </c>
      <c r="K153" s="42">
        <f t="shared" si="16"/>
        <v>0</v>
      </c>
      <c r="L153" s="42">
        <f t="shared" si="17"/>
        <v>0</v>
      </c>
      <c r="M153" s="79">
        <f t="shared" si="18"/>
        <v>1</v>
      </c>
      <c r="N153" s="84">
        <f t="shared" si="19"/>
        <v>1184.73</v>
      </c>
      <c r="O153" s="84">
        <f t="shared" si="20"/>
        <v>1184.73</v>
      </c>
    </row>
    <row r="154" spans="1:15" s="4" customFormat="1" ht="24">
      <c r="A154" s="33" t="s">
        <v>460</v>
      </c>
      <c r="B154" s="33" t="s">
        <v>488</v>
      </c>
      <c r="C154" s="33" t="s">
        <v>414</v>
      </c>
      <c r="D154" s="40" t="s">
        <v>163</v>
      </c>
      <c r="E154" s="33" t="s">
        <v>11</v>
      </c>
      <c r="F154" s="33" t="s">
        <v>118</v>
      </c>
      <c r="G154" s="41"/>
      <c r="H154" s="41">
        <f>G154+'6º Medição'!H154</f>
        <v>0</v>
      </c>
      <c r="I154" s="42">
        <v>8.35</v>
      </c>
      <c r="J154" s="42">
        <v>10.85</v>
      </c>
      <c r="K154" s="42">
        <f t="shared" si="16"/>
        <v>0</v>
      </c>
      <c r="L154" s="42">
        <f t="shared" si="17"/>
        <v>0</v>
      </c>
      <c r="M154" s="79">
        <f t="shared" si="18"/>
        <v>2</v>
      </c>
      <c r="N154" s="84">
        <f t="shared" si="19"/>
        <v>10.85</v>
      </c>
      <c r="O154" s="84">
        <f t="shared" si="20"/>
        <v>21.7</v>
      </c>
    </row>
    <row r="155" spans="1:15" s="4" customFormat="1" ht="36">
      <c r="A155" s="33" t="s">
        <v>460</v>
      </c>
      <c r="B155" s="33" t="s">
        <v>483</v>
      </c>
      <c r="C155" s="33" t="s">
        <v>415</v>
      </c>
      <c r="D155" s="40" t="s">
        <v>164</v>
      </c>
      <c r="E155" s="33" t="s">
        <v>121</v>
      </c>
      <c r="F155" s="33" t="s">
        <v>118</v>
      </c>
      <c r="G155" s="41"/>
      <c r="H155" s="41">
        <f>G155+'6º Medição'!H155</f>
        <v>0</v>
      </c>
      <c r="I155" s="42">
        <v>50.59</v>
      </c>
      <c r="J155" s="42">
        <v>65.77</v>
      </c>
      <c r="K155" s="42">
        <f t="shared" si="16"/>
        <v>0</v>
      </c>
      <c r="L155" s="42">
        <f t="shared" si="17"/>
        <v>0</v>
      </c>
      <c r="M155" s="79">
        <f t="shared" si="18"/>
        <v>2</v>
      </c>
      <c r="N155" s="84">
        <f t="shared" si="19"/>
        <v>65.77</v>
      </c>
      <c r="O155" s="84">
        <f t="shared" si="20"/>
        <v>131.54</v>
      </c>
    </row>
    <row r="156" spans="1:15" s="2" customFormat="1" ht="24">
      <c r="A156" s="33" t="s">
        <v>5</v>
      </c>
      <c r="B156" s="33">
        <v>73749</v>
      </c>
      <c r="C156" s="33" t="s">
        <v>416</v>
      </c>
      <c r="D156" s="40" t="s">
        <v>165</v>
      </c>
      <c r="E156" s="33" t="s">
        <v>11</v>
      </c>
      <c r="F156" s="33" t="s">
        <v>12</v>
      </c>
      <c r="G156" s="41"/>
      <c r="H156" s="41">
        <f>G156+'6º Medição'!H156</f>
        <v>0</v>
      </c>
      <c r="I156" s="42">
        <v>120.66</v>
      </c>
      <c r="J156" s="42">
        <v>156.86</v>
      </c>
      <c r="K156" s="42">
        <f t="shared" si="16"/>
        <v>0</v>
      </c>
      <c r="L156" s="42">
        <f t="shared" si="17"/>
        <v>0</v>
      </c>
      <c r="M156" s="79">
        <f t="shared" si="18"/>
        <v>1</v>
      </c>
      <c r="N156" s="84">
        <f t="shared" si="19"/>
        <v>156.86</v>
      </c>
      <c r="O156" s="84">
        <f t="shared" si="20"/>
        <v>156.86</v>
      </c>
    </row>
    <row r="157" spans="1:15" s="2" customFormat="1" ht="48">
      <c r="A157" s="33" t="s">
        <v>5</v>
      </c>
      <c r="B157" s="33" t="s">
        <v>458</v>
      </c>
      <c r="C157" s="33" t="s">
        <v>292</v>
      </c>
      <c r="D157" s="40" t="s">
        <v>293</v>
      </c>
      <c r="E157" s="33" t="s">
        <v>11</v>
      </c>
      <c r="F157" s="33" t="s">
        <v>116</v>
      </c>
      <c r="G157" s="41"/>
      <c r="H157" s="41">
        <f>G157+'6º Medição'!H157</f>
        <v>0</v>
      </c>
      <c r="I157" s="42">
        <v>135.95</v>
      </c>
      <c r="J157" s="42">
        <v>176.74</v>
      </c>
      <c r="K157" s="42">
        <f t="shared" si="16"/>
        <v>0</v>
      </c>
      <c r="L157" s="42">
        <f t="shared" si="17"/>
        <v>0</v>
      </c>
      <c r="M157" s="79">
        <f t="shared" si="18"/>
        <v>3</v>
      </c>
      <c r="N157" s="84">
        <f t="shared" si="19"/>
        <v>176.74</v>
      </c>
      <c r="O157" s="84">
        <f t="shared" si="20"/>
        <v>530.22</v>
      </c>
    </row>
    <row r="158" spans="1:15" s="2" customFormat="1" ht="15">
      <c r="A158" s="33"/>
      <c r="B158" s="33"/>
      <c r="C158" s="33"/>
      <c r="D158" s="40"/>
      <c r="E158" s="33"/>
      <c r="F158" s="33"/>
      <c r="G158" s="41"/>
      <c r="H158" s="41">
        <f>G158+'6º Medição'!H158</f>
        <v>0</v>
      </c>
      <c r="I158" s="42"/>
      <c r="J158" s="42"/>
      <c r="K158" s="42"/>
      <c r="L158" s="42">
        <f t="shared" si="17"/>
        <v>0</v>
      </c>
      <c r="M158" s="79">
        <f t="shared" si="18"/>
        <v>0</v>
      </c>
      <c r="N158" s="84">
        <f t="shared" si="19"/>
        <v>0</v>
      </c>
      <c r="O158" s="84">
        <f t="shared" si="20"/>
        <v>0</v>
      </c>
    </row>
    <row r="159" spans="1:16" s="2" customFormat="1" ht="15">
      <c r="A159" s="34"/>
      <c r="B159" s="34"/>
      <c r="C159" s="43">
        <v>10</v>
      </c>
      <c r="D159" s="44" t="s">
        <v>166</v>
      </c>
      <c r="E159" s="34"/>
      <c r="F159" s="34"/>
      <c r="G159" s="45"/>
      <c r="H159" s="41">
        <f>G159+'6º Medição'!H159</f>
        <v>0</v>
      </c>
      <c r="I159" s="46"/>
      <c r="J159" s="46"/>
      <c r="K159" s="42"/>
      <c r="L159" s="42">
        <f t="shared" si="17"/>
        <v>0</v>
      </c>
      <c r="M159" s="79">
        <f t="shared" si="18"/>
        <v>0</v>
      </c>
      <c r="N159" s="84">
        <f t="shared" si="19"/>
        <v>0</v>
      </c>
      <c r="O159" s="84">
        <f t="shared" si="20"/>
        <v>0</v>
      </c>
      <c r="P159" s="101">
        <f>SUM(O159:O193)</f>
        <v>82108.9235</v>
      </c>
    </row>
    <row r="160" spans="1:15" s="2" customFormat="1" ht="15">
      <c r="A160" s="34"/>
      <c r="B160" s="34"/>
      <c r="C160" s="37"/>
      <c r="D160" s="44" t="s">
        <v>167</v>
      </c>
      <c r="E160" s="34"/>
      <c r="F160" s="34"/>
      <c r="G160" s="45"/>
      <c r="H160" s="41">
        <f>G160+'6º Medição'!H160</f>
        <v>0</v>
      </c>
      <c r="I160" s="46"/>
      <c r="J160" s="46"/>
      <c r="K160" s="42"/>
      <c r="L160" s="42">
        <f t="shared" si="17"/>
        <v>0</v>
      </c>
      <c r="M160" s="79">
        <f t="shared" si="18"/>
        <v>0</v>
      </c>
      <c r="N160" s="84">
        <f t="shared" si="19"/>
        <v>0</v>
      </c>
      <c r="O160" s="84">
        <f t="shared" si="20"/>
        <v>0</v>
      </c>
    </row>
    <row r="161" spans="1:15" s="2" customFormat="1" ht="60">
      <c r="A161" s="33" t="s">
        <v>5</v>
      </c>
      <c r="B161" s="33">
        <v>6021</v>
      </c>
      <c r="C161" s="33" t="s">
        <v>417</v>
      </c>
      <c r="D161" s="40" t="s">
        <v>294</v>
      </c>
      <c r="E161" s="33" t="s">
        <v>11</v>
      </c>
      <c r="F161" s="33" t="s">
        <v>116</v>
      </c>
      <c r="G161" s="41"/>
      <c r="H161" s="41">
        <f>G161+'6º Medição'!H161</f>
        <v>0</v>
      </c>
      <c r="I161" s="42">
        <v>127.79</v>
      </c>
      <c r="J161" s="42">
        <f>ROUND(I161*1.3,2)</f>
        <v>166.13</v>
      </c>
      <c r="K161" s="42">
        <f t="shared" si="16"/>
        <v>0</v>
      </c>
      <c r="L161" s="42">
        <f t="shared" si="17"/>
        <v>0</v>
      </c>
      <c r="M161" s="79">
        <f t="shared" si="18"/>
        <v>3</v>
      </c>
      <c r="N161" s="84">
        <f t="shared" si="19"/>
        <v>166.13</v>
      </c>
      <c r="O161" s="84">
        <f t="shared" si="20"/>
        <v>498.39</v>
      </c>
    </row>
    <row r="162" spans="1:15" s="2" customFormat="1" ht="60">
      <c r="A162" s="33" t="s">
        <v>460</v>
      </c>
      <c r="B162" s="33" t="s">
        <v>490</v>
      </c>
      <c r="C162" s="33" t="s">
        <v>418</v>
      </c>
      <c r="D162" s="40" t="s">
        <v>295</v>
      </c>
      <c r="E162" s="33" t="s">
        <v>11</v>
      </c>
      <c r="F162" s="33" t="s">
        <v>126</v>
      </c>
      <c r="G162" s="41"/>
      <c r="H162" s="41">
        <f>G162+'6º Medição'!H162</f>
        <v>0</v>
      </c>
      <c r="I162" s="42">
        <v>304.19</v>
      </c>
      <c r="J162" s="42">
        <f aca="true" t="shared" si="21" ref="J162:J207">ROUND(I162*1.3,2)</f>
        <v>395.45</v>
      </c>
      <c r="K162" s="42">
        <f t="shared" si="16"/>
        <v>0</v>
      </c>
      <c r="L162" s="42">
        <f t="shared" si="17"/>
        <v>0</v>
      </c>
      <c r="M162" s="79">
        <f t="shared" si="18"/>
        <v>4</v>
      </c>
      <c r="N162" s="84">
        <f t="shared" si="19"/>
        <v>395.45</v>
      </c>
      <c r="O162" s="84">
        <f t="shared" si="20"/>
        <v>1581.8</v>
      </c>
    </row>
    <row r="163" spans="1:15" s="2" customFormat="1" ht="24">
      <c r="A163" s="33" t="s">
        <v>460</v>
      </c>
      <c r="B163" s="33" t="s">
        <v>491</v>
      </c>
      <c r="C163" s="33" t="s">
        <v>419</v>
      </c>
      <c r="D163" s="40" t="s">
        <v>168</v>
      </c>
      <c r="E163" s="33" t="s">
        <v>11</v>
      </c>
      <c r="F163" s="33" t="s">
        <v>169</v>
      </c>
      <c r="G163" s="41"/>
      <c r="H163" s="41">
        <f>G163+'6º Medição'!H163</f>
        <v>0</v>
      </c>
      <c r="I163" s="42">
        <v>39.38</v>
      </c>
      <c r="J163" s="42">
        <f t="shared" si="21"/>
        <v>51.19</v>
      </c>
      <c r="K163" s="42">
        <f t="shared" si="16"/>
        <v>0</v>
      </c>
      <c r="L163" s="42">
        <f t="shared" si="17"/>
        <v>0</v>
      </c>
      <c r="M163" s="79">
        <f t="shared" si="18"/>
        <v>7</v>
      </c>
      <c r="N163" s="84">
        <f t="shared" si="19"/>
        <v>51.19</v>
      </c>
      <c r="O163" s="84">
        <f t="shared" si="20"/>
        <v>358.33</v>
      </c>
    </row>
    <row r="164" spans="1:15" s="2" customFormat="1" ht="60">
      <c r="A164" s="33" t="s">
        <v>5</v>
      </c>
      <c r="B164" s="33" t="s">
        <v>170</v>
      </c>
      <c r="C164" s="33" t="s">
        <v>420</v>
      </c>
      <c r="D164" s="40" t="s">
        <v>296</v>
      </c>
      <c r="E164" s="33" t="s">
        <v>11</v>
      </c>
      <c r="F164" s="33" t="s">
        <v>297</v>
      </c>
      <c r="G164" s="41"/>
      <c r="H164" s="41">
        <f>G164+'6º Medição'!H164</f>
        <v>0</v>
      </c>
      <c r="I164" s="42">
        <v>83.5</v>
      </c>
      <c r="J164" s="42">
        <f t="shared" si="21"/>
        <v>108.55</v>
      </c>
      <c r="K164" s="42">
        <f t="shared" si="16"/>
        <v>0</v>
      </c>
      <c r="L164" s="42">
        <f t="shared" si="17"/>
        <v>0</v>
      </c>
      <c r="M164" s="79">
        <f t="shared" si="18"/>
        <v>17</v>
      </c>
      <c r="N164" s="84">
        <f t="shared" si="19"/>
        <v>108.55</v>
      </c>
      <c r="O164" s="84">
        <f t="shared" si="20"/>
        <v>1845.35</v>
      </c>
    </row>
    <row r="165" spans="1:15" s="2" customFormat="1" ht="36">
      <c r="A165" s="33" t="s">
        <v>460</v>
      </c>
      <c r="B165" s="33" t="s">
        <v>492</v>
      </c>
      <c r="C165" s="33" t="s">
        <v>421</v>
      </c>
      <c r="D165" s="40" t="s">
        <v>171</v>
      </c>
      <c r="E165" s="33" t="s">
        <v>11</v>
      </c>
      <c r="F165" s="33" t="s">
        <v>12</v>
      </c>
      <c r="G165" s="41"/>
      <c r="H165" s="41">
        <f>G165+'6º Medição'!H165</f>
        <v>0</v>
      </c>
      <c r="I165" s="42">
        <v>2000.78</v>
      </c>
      <c r="J165" s="42">
        <f t="shared" si="21"/>
        <v>2601.01</v>
      </c>
      <c r="K165" s="42">
        <f t="shared" si="16"/>
        <v>0</v>
      </c>
      <c r="L165" s="42">
        <f t="shared" si="17"/>
        <v>0</v>
      </c>
      <c r="M165" s="79">
        <f t="shared" si="18"/>
        <v>1</v>
      </c>
      <c r="N165" s="84">
        <f t="shared" si="19"/>
        <v>2601.01</v>
      </c>
      <c r="O165" s="84">
        <f t="shared" si="20"/>
        <v>2601.01</v>
      </c>
    </row>
    <row r="166" spans="1:15" s="2" customFormat="1" ht="72">
      <c r="A166" s="33" t="s">
        <v>5</v>
      </c>
      <c r="B166" s="33" t="s">
        <v>172</v>
      </c>
      <c r="C166" s="33" t="s">
        <v>422</v>
      </c>
      <c r="D166" s="40" t="s">
        <v>298</v>
      </c>
      <c r="E166" s="33" t="s">
        <v>11</v>
      </c>
      <c r="F166" s="33" t="s">
        <v>12</v>
      </c>
      <c r="G166" s="41"/>
      <c r="H166" s="41">
        <f>G166+'6º Medição'!H166</f>
        <v>0</v>
      </c>
      <c r="I166" s="42">
        <v>240.3</v>
      </c>
      <c r="J166" s="42">
        <f t="shared" si="21"/>
        <v>312.39</v>
      </c>
      <c r="K166" s="42">
        <f t="shared" si="16"/>
        <v>0</v>
      </c>
      <c r="L166" s="42">
        <f t="shared" si="17"/>
        <v>0</v>
      </c>
      <c r="M166" s="79">
        <f t="shared" si="18"/>
        <v>1</v>
      </c>
      <c r="N166" s="84">
        <f t="shared" si="19"/>
        <v>312.39</v>
      </c>
      <c r="O166" s="84">
        <f t="shared" si="20"/>
        <v>312.39</v>
      </c>
    </row>
    <row r="167" spans="1:15" s="2" customFormat="1" ht="24">
      <c r="A167" s="33" t="s">
        <v>460</v>
      </c>
      <c r="B167" s="33" t="s">
        <v>493</v>
      </c>
      <c r="C167" s="33" t="s">
        <v>423</v>
      </c>
      <c r="D167" s="40" t="s">
        <v>173</v>
      </c>
      <c r="E167" s="33" t="s">
        <v>11</v>
      </c>
      <c r="F167" s="33" t="s">
        <v>12</v>
      </c>
      <c r="G167" s="41"/>
      <c r="H167" s="41">
        <f>G167+'6º Medição'!H167</f>
        <v>0</v>
      </c>
      <c r="I167" s="42">
        <v>988.16</v>
      </c>
      <c r="J167" s="42">
        <v>1284.6</v>
      </c>
      <c r="K167" s="42">
        <f t="shared" si="16"/>
        <v>0</v>
      </c>
      <c r="L167" s="42">
        <f t="shared" si="17"/>
        <v>0</v>
      </c>
      <c r="M167" s="79">
        <f t="shared" si="18"/>
        <v>1</v>
      </c>
      <c r="N167" s="84">
        <f t="shared" si="19"/>
        <v>1284.6</v>
      </c>
      <c r="O167" s="84">
        <f t="shared" si="20"/>
        <v>1284.6</v>
      </c>
    </row>
    <row r="168" spans="1:15" s="2" customFormat="1" ht="48">
      <c r="A168" s="33" t="s">
        <v>460</v>
      </c>
      <c r="B168" s="33" t="s">
        <v>494</v>
      </c>
      <c r="C168" s="33" t="s">
        <v>424</v>
      </c>
      <c r="D168" s="40" t="s">
        <v>299</v>
      </c>
      <c r="E168" s="33" t="s">
        <v>35</v>
      </c>
      <c r="F168" s="33" t="s">
        <v>300</v>
      </c>
      <c r="G168" s="41"/>
      <c r="H168" s="41">
        <f>G168+'6º Medição'!H168</f>
        <v>0</v>
      </c>
      <c r="I168" s="42">
        <v>1597.33</v>
      </c>
      <c r="J168" s="42">
        <f t="shared" si="21"/>
        <v>2076.53</v>
      </c>
      <c r="K168" s="42">
        <f t="shared" si="16"/>
        <v>0</v>
      </c>
      <c r="L168" s="42">
        <f t="shared" si="17"/>
        <v>0</v>
      </c>
      <c r="M168" s="79">
        <f t="shared" si="18"/>
        <v>15.25</v>
      </c>
      <c r="N168" s="84">
        <f t="shared" si="19"/>
        <v>2076.53</v>
      </c>
      <c r="O168" s="84">
        <f t="shared" si="20"/>
        <v>31667.082500000004</v>
      </c>
    </row>
    <row r="169" spans="1:15" s="2" customFormat="1" ht="24">
      <c r="A169" s="33" t="s">
        <v>460</v>
      </c>
      <c r="B169" s="33" t="s">
        <v>494</v>
      </c>
      <c r="C169" s="33" t="s">
        <v>425</v>
      </c>
      <c r="D169" s="40" t="s">
        <v>174</v>
      </c>
      <c r="E169" s="33" t="s">
        <v>35</v>
      </c>
      <c r="F169" s="33" t="s">
        <v>175</v>
      </c>
      <c r="G169" s="41"/>
      <c r="H169" s="41">
        <f>G169+'6º Medição'!H169</f>
        <v>0</v>
      </c>
      <c r="I169" s="42">
        <v>1598.6</v>
      </c>
      <c r="J169" s="42">
        <f t="shared" si="21"/>
        <v>2078.18</v>
      </c>
      <c r="K169" s="42">
        <f t="shared" si="16"/>
        <v>0</v>
      </c>
      <c r="L169" s="42">
        <f t="shared" si="17"/>
        <v>0</v>
      </c>
      <c r="M169" s="79">
        <f t="shared" si="18"/>
        <v>2.35</v>
      </c>
      <c r="N169" s="84">
        <f t="shared" si="19"/>
        <v>2078.18</v>
      </c>
      <c r="O169" s="84">
        <f t="shared" si="20"/>
        <v>4883.723</v>
      </c>
    </row>
    <row r="170" spans="1:15" s="2" customFormat="1" ht="24">
      <c r="A170" s="33" t="s">
        <v>460</v>
      </c>
      <c r="B170" s="33" t="s">
        <v>495</v>
      </c>
      <c r="C170" s="33" t="s">
        <v>426</v>
      </c>
      <c r="D170" s="40" t="s">
        <v>176</v>
      </c>
      <c r="E170" s="33" t="s">
        <v>35</v>
      </c>
      <c r="F170" s="33" t="s">
        <v>177</v>
      </c>
      <c r="G170" s="41"/>
      <c r="H170" s="41">
        <f>G170+'6º Medição'!H170</f>
        <v>0</v>
      </c>
      <c r="I170" s="42">
        <v>120.66</v>
      </c>
      <c r="J170" s="42">
        <f t="shared" si="21"/>
        <v>156.86</v>
      </c>
      <c r="K170" s="42">
        <f t="shared" si="16"/>
        <v>0</v>
      </c>
      <c r="L170" s="42">
        <f t="shared" si="17"/>
        <v>0</v>
      </c>
      <c r="M170" s="79">
        <f t="shared" si="18"/>
        <v>21.6</v>
      </c>
      <c r="N170" s="84">
        <f t="shared" si="19"/>
        <v>156.86</v>
      </c>
      <c r="O170" s="84">
        <f t="shared" si="20"/>
        <v>3388.1760000000004</v>
      </c>
    </row>
    <row r="171" spans="1:15" s="4" customFormat="1" ht="15">
      <c r="A171" s="33" t="s">
        <v>31</v>
      </c>
      <c r="B171" s="33">
        <v>95</v>
      </c>
      <c r="C171" s="33" t="s">
        <v>427</v>
      </c>
      <c r="D171" s="40" t="s">
        <v>178</v>
      </c>
      <c r="E171" s="33" t="s">
        <v>11</v>
      </c>
      <c r="F171" s="33" t="s">
        <v>12</v>
      </c>
      <c r="G171" s="41"/>
      <c r="H171" s="41">
        <f>G171+'6º Medição'!H171</f>
        <v>0</v>
      </c>
      <c r="I171" s="42">
        <v>304.19</v>
      </c>
      <c r="J171" s="42">
        <f t="shared" si="21"/>
        <v>395.45</v>
      </c>
      <c r="K171" s="42">
        <f t="shared" si="16"/>
        <v>0</v>
      </c>
      <c r="L171" s="42">
        <f t="shared" si="17"/>
        <v>0</v>
      </c>
      <c r="M171" s="79">
        <f t="shared" si="18"/>
        <v>1</v>
      </c>
      <c r="N171" s="84">
        <f t="shared" si="19"/>
        <v>395.45</v>
      </c>
      <c r="O171" s="84">
        <f t="shared" si="20"/>
        <v>395.45</v>
      </c>
    </row>
    <row r="172" spans="1:15" s="4" customFormat="1" ht="48">
      <c r="A172" s="33" t="s">
        <v>31</v>
      </c>
      <c r="B172" s="33">
        <v>54</v>
      </c>
      <c r="C172" s="33" t="s">
        <v>428</v>
      </c>
      <c r="D172" s="40" t="s">
        <v>301</v>
      </c>
      <c r="E172" s="33" t="s">
        <v>11</v>
      </c>
      <c r="F172" s="33" t="s">
        <v>297</v>
      </c>
      <c r="G172" s="41"/>
      <c r="H172" s="41">
        <f>G172+'6º Medição'!H172</f>
        <v>0</v>
      </c>
      <c r="I172" s="42">
        <v>245.39</v>
      </c>
      <c r="J172" s="42">
        <f t="shared" si="21"/>
        <v>319.01</v>
      </c>
      <c r="K172" s="42">
        <f t="shared" si="16"/>
        <v>0</v>
      </c>
      <c r="L172" s="42">
        <f t="shared" si="17"/>
        <v>0</v>
      </c>
      <c r="M172" s="79">
        <f t="shared" si="18"/>
        <v>17</v>
      </c>
      <c r="N172" s="84">
        <f t="shared" si="19"/>
        <v>319.01</v>
      </c>
      <c r="O172" s="84">
        <f t="shared" si="20"/>
        <v>5423.17</v>
      </c>
    </row>
    <row r="173" spans="1:15" s="2" customFormat="1" ht="24">
      <c r="A173" s="33" t="s">
        <v>5</v>
      </c>
      <c r="B173" s="33" t="s">
        <v>179</v>
      </c>
      <c r="C173" s="33" t="s">
        <v>429</v>
      </c>
      <c r="D173" s="40" t="s">
        <v>180</v>
      </c>
      <c r="E173" s="33" t="s">
        <v>11</v>
      </c>
      <c r="F173" s="33" t="s">
        <v>154</v>
      </c>
      <c r="G173" s="41"/>
      <c r="H173" s="41">
        <f>G173+'6º Medição'!H173</f>
        <v>0</v>
      </c>
      <c r="I173" s="42">
        <v>59.19</v>
      </c>
      <c r="J173" s="42">
        <f t="shared" si="21"/>
        <v>76.95</v>
      </c>
      <c r="K173" s="42">
        <f t="shared" si="16"/>
        <v>0</v>
      </c>
      <c r="L173" s="42">
        <f t="shared" si="17"/>
        <v>0</v>
      </c>
      <c r="M173" s="79">
        <f t="shared" si="18"/>
        <v>5</v>
      </c>
      <c r="N173" s="84">
        <f t="shared" si="19"/>
        <v>76.95</v>
      </c>
      <c r="O173" s="84">
        <f t="shared" si="20"/>
        <v>384.75</v>
      </c>
    </row>
    <row r="174" spans="1:15" s="4" customFormat="1" ht="36">
      <c r="A174" s="33" t="s">
        <v>31</v>
      </c>
      <c r="B174" s="33">
        <v>55</v>
      </c>
      <c r="C174" s="33" t="s">
        <v>430</v>
      </c>
      <c r="D174" s="40" t="s">
        <v>181</v>
      </c>
      <c r="E174" s="33" t="s">
        <v>11</v>
      </c>
      <c r="F174" s="33" t="s">
        <v>149</v>
      </c>
      <c r="G174" s="41"/>
      <c r="H174" s="41">
        <f>G174+'6º Medição'!H174</f>
        <v>0</v>
      </c>
      <c r="I174" s="42">
        <v>245.39</v>
      </c>
      <c r="J174" s="42">
        <f t="shared" si="21"/>
        <v>319.01</v>
      </c>
      <c r="K174" s="42">
        <f t="shared" si="16"/>
        <v>0</v>
      </c>
      <c r="L174" s="42">
        <f t="shared" si="17"/>
        <v>0</v>
      </c>
      <c r="M174" s="79">
        <f t="shared" si="18"/>
        <v>10</v>
      </c>
      <c r="N174" s="84">
        <f t="shared" si="19"/>
        <v>319.01</v>
      </c>
      <c r="O174" s="84">
        <f t="shared" si="20"/>
        <v>3190.1</v>
      </c>
    </row>
    <row r="175" spans="1:15" s="4" customFormat="1" ht="24">
      <c r="A175" s="33" t="s">
        <v>5</v>
      </c>
      <c r="B175" s="33">
        <v>9535</v>
      </c>
      <c r="C175" s="33" t="s">
        <v>431</v>
      </c>
      <c r="D175" s="40" t="s">
        <v>182</v>
      </c>
      <c r="E175" s="33" t="s">
        <v>11</v>
      </c>
      <c r="F175" s="33" t="s">
        <v>116</v>
      </c>
      <c r="G175" s="41"/>
      <c r="H175" s="41">
        <f>G175+'6º Medição'!H175</f>
        <v>0</v>
      </c>
      <c r="I175" s="42">
        <v>127.79</v>
      </c>
      <c r="J175" s="42">
        <f t="shared" si="21"/>
        <v>166.13</v>
      </c>
      <c r="K175" s="42">
        <f t="shared" si="16"/>
        <v>0</v>
      </c>
      <c r="L175" s="42">
        <f t="shared" si="17"/>
        <v>0</v>
      </c>
      <c r="M175" s="79">
        <f t="shared" si="18"/>
        <v>3</v>
      </c>
      <c r="N175" s="84">
        <f t="shared" si="19"/>
        <v>166.13</v>
      </c>
      <c r="O175" s="84">
        <f t="shared" si="20"/>
        <v>498.39</v>
      </c>
    </row>
    <row r="176" spans="1:15" s="2" customFormat="1" ht="15">
      <c r="A176" s="357" t="s">
        <v>188</v>
      </c>
      <c r="B176" s="358"/>
      <c r="C176" s="358"/>
      <c r="D176" s="358"/>
      <c r="E176" s="359"/>
      <c r="F176" s="33"/>
      <c r="G176" s="41"/>
      <c r="H176" s="41">
        <f>G176+'6º Medição'!H176</f>
        <v>0</v>
      </c>
      <c r="I176" s="42"/>
      <c r="J176" s="42"/>
      <c r="K176" s="42"/>
      <c r="L176" s="42">
        <f t="shared" si="17"/>
        <v>0</v>
      </c>
      <c r="M176" s="79">
        <f t="shared" si="18"/>
        <v>0</v>
      </c>
      <c r="N176" s="84">
        <f t="shared" si="19"/>
        <v>0</v>
      </c>
      <c r="O176" s="84">
        <f t="shared" si="20"/>
        <v>0</v>
      </c>
    </row>
    <row r="177" spans="1:15" s="2" customFormat="1" ht="24">
      <c r="A177" s="33" t="s">
        <v>5</v>
      </c>
      <c r="B177" s="33" t="s">
        <v>189</v>
      </c>
      <c r="C177" s="33" t="s">
        <v>432</v>
      </c>
      <c r="D177" s="40" t="s">
        <v>190</v>
      </c>
      <c r="E177" s="33" t="s">
        <v>11</v>
      </c>
      <c r="F177" s="33" t="s">
        <v>116</v>
      </c>
      <c r="G177" s="41"/>
      <c r="H177" s="41">
        <f>G177+'6º Medição'!H177</f>
        <v>0</v>
      </c>
      <c r="I177" s="42">
        <v>57.04</v>
      </c>
      <c r="J177" s="42">
        <f t="shared" si="21"/>
        <v>74.15</v>
      </c>
      <c r="K177" s="42">
        <f t="shared" si="16"/>
        <v>0</v>
      </c>
      <c r="L177" s="42">
        <f t="shared" si="17"/>
        <v>0</v>
      </c>
      <c r="M177" s="79">
        <f t="shared" si="18"/>
        <v>3</v>
      </c>
      <c r="N177" s="84">
        <f t="shared" si="19"/>
        <v>74.15</v>
      </c>
      <c r="O177" s="84">
        <f t="shared" si="20"/>
        <v>222.45000000000002</v>
      </c>
    </row>
    <row r="178" spans="1:15" s="2" customFormat="1" ht="36">
      <c r="A178" s="33" t="s">
        <v>5</v>
      </c>
      <c r="B178" s="33">
        <v>40729</v>
      </c>
      <c r="C178" s="33" t="s">
        <v>433</v>
      </c>
      <c r="D178" s="40" t="s">
        <v>191</v>
      </c>
      <c r="E178" s="33" t="s">
        <v>11</v>
      </c>
      <c r="F178" s="33" t="s">
        <v>192</v>
      </c>
      <c r="G178" s="41"/>
      <c r="H178" s="41">
        <f>G178+'6º Medição'!H178</f>
        <v>0</v>
      </c>
      <c r="I178" s="42">
        <v>133.67</v>
      </c>
      <c r="J178" s="42">
        <v>173.78</v>
      </c>
      <c r="K178" s="42">
        <f t="shared" si="16"/>
        <v>0</v>
      </c>
      <c r="L178" s="42">
        <f t="shared" si="17"/>
        <v>0</v>
      </c>
      <c r="M178" s="79">
        <f t="shared" si="18"/>
        <v>8</v>
      </c>
      <c r="N178" s="84">
        <f t="shared" si="19"/>
        <v>173.78</v>
      </c>
      <c r="O178" s="84">
        <f t="shared" si="20"/>
        <v>1390.24</v>
      </c>
    </row>
    <row r="179" spans="1:15" s="2" customFormat="1" ht="24">
      <c r="A179" s="33" t="s">
        <v>5</v>
      </c>
      <c r="B179" s="33" t="s">
        <v>193</v>
      </c>
      <c r="C179" s="33" t="s">
        <v>434</v>
      </c>
      <c r="D179" s="40" t="s">
        <v>194</v>
      </c>
      <c r="E179" s="33" t="s">
        <v>11</v>
      </c>
      <c r="F179" s="33" t="s">
        <v>195</v>
      </c>
      <c r="G179" s="41"/>
      <c r="H179" s="41">
        <f>G179+'6º Medição'!H179</f>
        <v>0</v>
      </c>
      <c r="I179" s="42">
        <v>66.84</v>
      </c>
      <c r="J179" s="42">
        <f t="shared" si="21"/>
        <v>86.89</v>
      </c>
      <c r="K179" s="42">
        <f t="shared" si="16"/>
        <v>0</v>
      </c>
      <c r="L179" s="42">
        <f t="shared" si="17"/>
        <v>0</v>
      </c>
      <c r="M179" s="79">
        <f t="shared" si="18"/>
        <v>20</v>
      </c>
      <c r="N179" s="84">
        <f t="shared" si="19"/>
        <v>86.89</v>
      </c>
      <c r="O179" s="84">
        <f t="shared" si="20"/>
        <v>1737.8</v>
      </c>
    </row>
    <row r="180" spans="1:15" s="2" customFormat="1" ht="24">
      <c r="A180" s="33" t="s">
        <v>460</v>
      </c>
      <c r="B180" s="33" t="s">
        <v>496</v>
      </c>
      <c r="C180" s="33" t="s">
        <v>435</v>
      </c>
      <c r="D180" s="40" t="s">
        <v>196</v>
      </c>
      <c r="E180" s="33" t="s">
        <v>11</v>
      </c>
      <c r="F180" s="33" t="s">
        <v>118</v>
      </c>
      <c r="G180" s="83">
        <v>2</v>
      </c>
      <c r="H180" s="41">
        <f>G180+'6º Medição'!H180</f>
        <v>2</v>
      </c>
      <c r="I180" s="42">
        <v>1992.15</v>
      </c>
      <c r="J180" s="42">
        <f t="shared" si="21"/>
        <v>2589.8</v>
      </c>
      <c r="K180" s="42">
        <f t="shared" si="16"/>
        <v>5179.6</v>
      </c>
      <c r="L180" s="42">
        <f t="shared" si="17"/>
        <v>5179.6</v>
      </c>
      <c r="M180" s="79">
        <f t="shared" si="18"/>
        <v>0</v>
      </c>
      <c r="N180" s="84">
        <f t="shared" si="19"/>
        <v>2589.8</v>
      </c>
      <c r="O180" s="84">
        <f t="shared" si="20"/>
        <v>0</v>
      </c>
    </row>
    <row r="181" spans="1:15" s="2" customFormat="1" ht="24">
      <c r="A181" s="33" t="s">
        <v>5</v>
      </c>
      <c r="B181" s="33" t="s">
        <v>183</v>
      </c>
      <c r="C181" s="33" t="s">
        <v>436</v>
      </c>
      <c r="D181" s="40" t="s">
        <v>184</v>
      </c>
      <c r="E181" s="33" t="s">
        <v>11</v>
      </c>
      <c r="F181" s="33" t="s">
        <v>12</v>
      </c>
      <c r="G181" s="41"/>
      <c r="H181" s="41">
        <f>G181+'6º Medição'!H181</f>
        <v>0</v>
      </c>
      <c r="I181" s="42">
        <v>38.9</v>
      </c>
      <c r="J181" s="42">
        <f t="shared" si="21"/>
        <v>50.57</v>
      </c>
      <c r="K181" s="42">
        <f t="shared" si="16"/>
        <v>0</v>
      </c>
      <c r="L181" s="42">
        <f t="shared" si="17"/>
        <v>0</v>
      </c>
      <c r="M181" s="79">
        <f t="shared" si="18"/>
        <v>1</v>
      </c>
      <c r="N181" s="84">
        <f t="shared" si="19"/>
        <v>50.57</v>
      </c>
      <c r="O181" s="84">
        <f t="shared" si="20"/>
        <v>50.57</v>
      </c>
    </row>
    <row r="182" spans="1:15" s="2" customFormat="1" ht="15">
      <c r="A182" s="33" t="s">
        <v>5</v>
      </c>
      <c r="B182" s="33">
        <v>72618</v>
      </c>
      <c r="C182" s="33" t="s">
        <v>437</v>
      </c>
      <c r="D182" s="40" t="s">
        <v>185</v>
      </c>
      <c r="E182" s="33" t="s">
        <v>11</v>
      </c>
      <c r="F182" s="33" t="s">
        <v>12</v>
      </c>
      <c r="G182" s="41"/>
      <c r="H182" s="41">
        <f>G182+'6º Medição'!H182</f>
        <v>0</v>
      </c>
      <c r="I182" s="42">
        <v>8.47</v>
      </c>
      <c r="J182" s="42">
        <f t="shared" si="21"/>
        <v>11.01</v>
      </c>
      <c r="K182" s="42">
        <f t="shared" si="16"/>
        <v>0</v>
      </c>
      <c r="L182" s="42">
        <f t="shared" si="17"/>
        <v>0</v>
      </c>
      <c r="M182" s="79">
        <f t="shared" si="18"/>
        <v>1</v>
      </c>
      <c r="N182" s="84">
        <f t="shared" si="19"/>
        <v>11.01</v>
      </c>
      <c r="O182" s="84">
        <f t="shared" si="20"/>
        <v>11.01</v>
      </c>
    </row>
    <row r="183" spans="1:15" s="2" customFormat="1" ht="24">
      <c r="A183" s="33" t="s">
        <v>5</v>
      </c>
      <c r="B183" s="33" t="s">
        <v>186</v>
      </c>
      <c r="C183" s="33" t="s">
        <v>438</v>
      </c>
      <c r="D183" s="40" t="s">
        <v>187</v>
      </c>
      <c r="E183" s="33" t="s">
        <v>11</v>
      </c>
      <c r="F183" s="33" t="s">
        <v>118</v>
      </c>
      <c r="G183" s="41"/>
      <c r="H183" s="41">
        <f>G183+'6º Medição'!H183</f>
        <v>0</v>
      </c>
      <c r="I183" s="42">
        <v>35.18</v>
      </c>
      <c r="J183" s="42">
        <f t="shared" si="21"/>
        <v>45.73</v>
      </c>
      <c r="K183" s="42">
        <f t="shared" si="16"/>
        <v>0</v>
      </c>
      <c r="L183" s="42">
        <f t="shared" si="17"/>
        <v>0</v>
      </c>
      <c r="M183" s="79">
        <f t="shared" si="18"/>
        <v>2</v>
      </c>
      <c r="N183" s="84">
        <f t="shared" si="19"/>
        <v>45.73</v>
      </c>
      <c r="O183" s="84">
        <f t="shared" si="20"/>
        <v>91.46</v>
      </c>
    </row>
    <row r="184" spans="1:15" s="2" customFormat="1" ht="15">
      <c r="A184" s="33" t="s">
        <v>5</v>
      </c>
      <c r="B184" s="33">
        <v>40777</v>
      </c>
      <c r="C184" s="33" t="s">
        <v>439</v>
      </c>
      <c r="D184" s="40" t="s">
        <v>197</v>
      </c>
      <c r="E184" s="33" t="s">
        <v>11</v>
      </c>
      <c r="F184" s="33" t="s">
        <v>128</v>
      </c>
      <c r="G184" s="41"/>
      <c r="H184" s="41">
        <f>G184+'6º Medição'!H184</f>
        <v>0</v>
      </c>
      <c r="I184" s="42">
        <v>27.64</v>
      </c>
      <c r="J184" s="42">
        <f t="shared" si="21"/>
        <v>35.93</v>
      </c>
      <c r="K184" s="42">
        <f t="shared" si="16"/>
        <v>0</v>
      </c>
      <c r="L184" s="42">
        <f t="shared" si="17"/>
        <v>0</v>
      </c>
      <c r="M184" s="79">
        <f t="shared" si="18"/>
        <v>11</v>
      </c>
      <c r="N184" s="84">
        <f t="shared" si="19"/>
        <v>35.93</v>
      </c>
      <c r="O184" s="84">
        <f t="shared" si="20"/>
        <v>395.23</v>
      </c>
    </row>
    <row r="185" spans="1:15" s="2" customFormat="1" ht="15">
      <c r="A185" s="357" t="s">
        <v>198</v>
      </c>
      <c r="B185" s="358"/>
      <c r="C185" s="358"/>
      <c r="D185" s="358"/>
      <c r="E185" s="359"/>
      <c r="F185" s="33"/>
      <c r="G185" s="41"/>
      <c r="H185" s="41">
        <f>G185+'6º Medição'!H185</f>
        <v>0</v>
      </c>
      <c r="I185" s="42"/>
      <c r="J185" s="42"/>
      <c r="K185" s="42"/>
      <c r="L185" s="42">
        <f t="shared" si="17"/>
        <v>0</v>
      </c>
      <c r="M185" s="79">
        <f t="shared" si="18"/>
        <v>0</v>
      </c>
      <c r="N185" s="84">
        <f t="shared" si="19"/>
        <v>0</v>
      </c>
      <c r="O185" s="84">
        <f t="shared" si="20"/>
        <v>0</v>
      </c>
    </row>
    <row r="186" spans="1:15" s="2" customFormat="1" ht="24">
      <c r="A186" s="33" t="s">
        <v>5</v>
      </c>
      <c r="B186" s="33" t="s">
        <v>199</v>
      </c>
      <c r="C186" s="33" t="s">
        <v>440</v>
      </c>
      <c r="D186" s="40" t="s">
        <v>200</v>
      </c>
      <c r="E186" s="33" t="s">
        <v>121</v>
      </c>
      <c r="F186" s="33" t="s">
        <v>201</v>
      </c>
      <c r="G186" s="41"/>
      <c r="H186" s="41">
        <f>G186+'6º Medição'!H186</f>
        <v>0</v>
      </c>
      <c r="I186" s="42">
        <v>45.47</v>
      </c>
      <c r="J186" s="42">
        <v>59.12</v>
      </c>
      <c r="K186" s="42">
        <f t="shared" si="16"/>
        <v>0</v>
      </c>
      <c r="L186" s="42">
        <f t="shared" si="17"/>
        <v>0</v>
      </c>
      <c r="M186" s="79">
        <f t="shared" si="18"/>
        <v>38</v>
      </c>
      <c r="N186" s="84">
        <f t="shared" si="19"/>
        <v>59.12</v>
      </c>
      <c r="O186" s="84">
        <f t="shared" si="20"/>
        <v>2246.56</v>
      </c>
    </row>
    <row r="187" spans="1:15" s="2" customFormat="1" ht="24">
      <c r="A187" s="33" t="s">
        <v>460</v>
      </c>
      <c r="B187" s="33" t="s">
        <v>502</v>
      </c>
      <c r="C187" s="33" t="s">
        <v>441</v>
      </c>
      <c r="D187" s="40" t="s">
        <v>202</v>
      </c>
      <c r="E187" s="33" t="s">
        <v>11</v>
      </c>
      <c r="F187" s="33" t="s">
        <v>192</v>
      </c>
      <c r="G187" s="83">
        <v>8</v>
      </c>
      <c r="H187" s="41">
        <f>G187+'6º Medição'!H187</f>
        <v>8</v>
      </c>
      <c r="I187" s="42">
        <v>65.07</v>
      </c>
      <c r="J187" s="42">
        <v>84.6</v>
      </c>
      <c r="K187" s="42">
        <f t="shared" si="16"/>
        <v>676.8</v>
      </c>
      <c r="L187" s="42">
        <f t="shared" si="17"/>
        <v>676.8</v>
      </c>
      <c r="M187" s="79">
        <f t="shared" si="18"/>
        <v>0</v>
      </c>
      <c r="N187" s="84">
        <f t="shared" si="19"/>
        <v>84.6</v>
      </c>
      <c r="O187" s="84">
        <f t="shared" si="20"/>
        <v>0</v>
      </c>
    </row>
    <row r="188" spans="1:15" s="2" customFormat="1" ht="24">
      <c r="A188" s="33" t="s">
        <v>460</v>
      </c>
      <c r="B188" s="33" t="s">
        <v>503</v>
      </c>
      <c r="C188" s="33" t="s">
        <v>442</v>
      </c>
      <c r="D188" s="40" t="s">
        <v>203</v>
      </c>
      <c r="E188" s="33" t="s">
        <v>11</v>
      </c>
      <c r="F188" s="33" t="s">
        <v>201</v>
      </c>
      <c r="G188" s="41"/>
      <c r="H188" s="41">
        <f>G188+'6º Medição'!H188</f>
        <v>0</v>
      </c>
      <c r="I188" s="42">
        <v>45.47</v>
      </c>
      <c r="J188" s="42">
        <v>59.12</v>
      </c>
      <c r="K188" s="42">
        <f t="shared" si="16"/>
        <v>0</v>
      </c>
      <c r="L188" s="42">
        <f t="shared" si="17"/>
        <v>0</v>
      </c>
      <c r="M188" s="79">
        <f t="shared" si="18"/>
        <v>38</v>
      </c>
      <c r="N188" s="84">
        <f t="shared" si="19"/>
        <v>59.12</v>
      </c>
      <c r="O188" s="84">
        <f t="shared" si="20"/>
        <v>2246.56</v>
      </c>
    </row>
    <row r="189" spans="1:15" s="2" customFormat="1" ht="24">
      <c r="A189" s="33" t="s">
        <v>5</v>
      </c>
      <c r="B189" s="33" t="s">
        <v>204</v>
      </c>
      <c r="C189" s="33" t="s">
        <v>443</v>
      </c>
      <c r="D189" s="40" t="s">
        <v>205</v>
      </c>
      <c r="E189" s="33" t="s">
        <v>121</v>
      </c>
      <c r="F189" s="33" t="s">
        <v>192</v>
      </c>
      <c r="G189" s="41"/>
      <c r="H189" s="41">
        <f>G189+'6º Medição'!H189</f>
        <v>0</v>
      </c>
      <c r="I189" s="42">
        <v>55.27</v>
      </c>
      <c r="J189" s="42">
        <v>71.86</v>
      </c>
      <c r="K189" s="42">
        <f t="shared" si="16"/>
        <v>0</v>
      </c>
      <c r="L189" s="42">
        <f t="shared" si="17"/>
        <v>0</v>
      </c>
      <c r="M189" s="79">
        <f t="shared" si="18"/>
        <v>8</v>
      </c>
      <c r="N189" s="84">
        <f t="shared" si="19"/>
        <v>71.86</v>
      </c>
      <c r="O189" s="84">
        <f t="shared" si="20"/>
        <v>574.88</v>
      </c>
    </row>
    <row r="190" spans="1:15" s="2" customFormat="1" ht="15">
      <c r="A190" s="357" t="s">
        <v>206</v>
      </c>
      <c r="B190" s="358"/>
      <c r="C190" s="358"/>
      <c r="D190" s="358"/>
      <c r="E190" s="359"/>
      <c r="F190" s="33"/>
      <c r="G190" s="41"/>
      <c r="H190" s="41">
        <f>G190+'6º Medição'!H190</f>
        <v>0</v>
      </c>
      <c r="I190" s="42"/>
      <c r="J190" s="42"/>
      <c r="K190" s="42"/>
      <c r="L190" s="42">
        <f t="shared" si="17"/>
        <v>0</v>
      </c>
      <c r="M190" s="79">
        <f t="shared" si="18"/>
        <v>0</v>
      </c>
      <c r="N190" s="84">
        <f t="shared" si="19"/>
        <v>0</v>
      </c>
      <c r="O190" s="84">
        <f t="shared" si="20"/>
        <v>0</v>
      </c>
    </row>
    <row r="191" spans="1:15" s="2" customFormat="1" ht="108">
      <c r="A191" s="33" t="s">
        <v>5</v>
      </c>
      <c r="B191" s="33" t="s">
        <v>207</v>
      </c>
      <c r="C191" s="33" t="s">
        <v>444</v>
      </c>
      <c r="D191" s="40" t="s">
        <v>302</v>
      </c>
      <c r="E191" s="33" t="s">
        <v>11</v>
      </c>
      <c r="F191" s="33" t="s">
        <v>303</v>
      </c>
      <c r="G191" s="41"/>
      <c r="H191" s="41">
        <f>G191+'6º Medição'!H191</f>
        <v>0</v>
      </c>
      <c r="I191" s="42">
        <v>126.15</v>
      </c>
      <c r="J191" s="42">
        <f t="shared" si="21"/>
        <v>164</v>
      </c>
      <c r="K191" s="42">
        <f t="shared" si="16"/>
        <v>0</v>
      </c>
      <c r="L191" s="42">
        <f t="shared" si="17"/>
        <v>0</v>
      </c>
      <c r="M191" s="79">
        <f t="shared" si="18"/>
        <v>22</v>
      </c>
      <c r="N191" s="84">
        <f t="shared" si="19"/>
        <v>164</v>
      </c>
      <c r="O191" s="84">
        <f t="shared" si="20"/>
        <v>3608</v>
      </c>
    </row>
    <row r="192" spans="1:15" s="2" customFormat="1" ht="48">
      <c r="A192" s="33" t="s">
        <v>5</v>
      </c>
      <c r="B192" s="33" t="s">
        <v>208</v>
      </c>
      <c r="C192" s="33" t="s">
        <v>445</v>
      </c>
      <c r="D192" s="40" t="s">
        <v>304</v>
      </c>
      <c r="E192" s="33" t="s">
        <v>35</v>
      </c>
      <c r="F192" s="33" t="s">
        <v>305</v>
      </c>
      <c r="G192" s="41"/>
      <c r="H192" s="41">
        <f>G192+'6º Medição'!H192</f>
        <v>0</v>
      </c>
      <c r="I192" s="42">
        <v>35.67</v>
      </c>
      <c r="J192" s="42">
        <v>46.38</v>
      </c>
      <c r="K192" s="42">
        <f t="shared" si="16"/>
        <v>0</v>
      </c>
      <c r="L192" s="42">
        <f t="shared" si="17"/>
        <v>0</v>
      </c>
      <c r="M192" s="79">
        <f t="shared" si="18"/>
        <v>30.4</v>
      </c>
      <c r="N192" s="84">
        <f t="shared" si="19"/>
        <v>46.38</v>
      </c>
      <c r="O192" s="84">
        <f t="shared" si="20"/>
        <v>1409.952</v>
      </c>
    </row>
    <row r="193" spans="1:15" s="2" customFormat="1" ht="36">
      <c r="A193" s="33" t="s">
        <v>5</v>
      </c>
      <c r="B193" s="33" t="s">
        <v>209</v>
      </c>
      <c r="C193" s="33" t="s">
        <v>446</v>
      </c>
      <c r="D193" s="40" t="s">
        <v>306</v>
      </c>
      <c r="E193" s="33" t="s">
        <v>35</v>
      </c>
      <c r="F193" s="33" t="s">
        <v>307</v>
      </c>
      <c r="G193" s="41"/>
      <c r="H193" s="41">
        <f>G193+'6º Medição'!H193</f>
        <v>0</v>
      </c>
      <c r="I193" s="42">
        <v>40.57</v>
      </c>
      <c r="J193" s="42">
        <v>52.75</v>
      </c>
      <c r="K193" s="42">
        <f t="shared" si="16"/>
        <v>0</v>
      </c>
      <c r="L193" s="42">
        <f t="shared" si="17"/>
        <v>0</v>
      </c>
      <c r="M193" s="79">
        <f t="shared" si="18"/>
        <v>186</v>
      </c>
      <c r="N193" s="84">
        <f t="shared" si="19"/>
        <v>52.75</v>
      </c>
      <c r="O193" s="84">
        <f t="shared" si="20"/>
        <v>9811.5</v>
      </c>
    </row>
    <row r="194" spans="1:15" s="2" customFormat="1" ht="15">
      <c r="A194" s="61"/>
      <c r="B194" s="38"/>
      <c r="C194" s="38"/>
      <c r="D194" s="62" t="s">
        <v>256</v>
      </c>
      <c r="E194" s="38"/>
      <c r="F194" s="63"/>
      <c r="G194" s="64"/>
      <c r="H194" s="41">
        <f>G194+'6º Medição'!H194</f>
        <v>0</v>
      </c>
      <c r="I194" s="42"/>
      <c r="J194" s="42"/>
      <c r="K194" s="42"/>
      <c r="L194" s="42">
        <f t="shared" si="17"/>
        <v>0</v>
      </c>
      <c r="M194" s="79">
        <f t="shared" si="18"/>
        <v>0</v>
      </c>
      <c r="N194" s="84">
        <f t="shared" si="19"/>
        <v>0</v>
      </c>
      <c r="O194" s="84">
        <f t="shared" si="20"/>
        <v>0</v>
      </c>
    </row>
    <row r="195" spans="1:16" s="2" customFormat="1" ht="15">
      <c r="A195" s="347" t="s">
        <v>316</v>
      </c>
      <c r="B195" s="348"/>
      <c r="C195" s="348"/>
      <c r="D195" s="348"/>
      <c r="E195" s="348"/>
      <c r="F195" s="349"/>
      <c r="G195" s="65"/>
      <c r="H195" s="41">
        <f>G195+'6º Medição'!H195</f>
        <v>0</v>
      </c>
      <c r="I195" s="46"/>
      <c r="J195" s="46"/>
      <c r="K195" s="42"/>
      <c r="L195" s="42">
        <f t="shared" si="17"/>
        <v>0</v>
      </c>
      <c r="M195" s="79">
        <f t="shared" si="18"/>
        <v>0</v>
      </c>
      <c r="N195" s="84">
        <f t="shared" si="19"/>
        <v>0</v>
      </c>
      <c r="O195" s="84">
        <f t="shared" si="20"/>
        <v>0</v>
      </c>
      <c r="P195" s="101">
        <f>SUM(O195:O199)</f>
        <v>24422.29</v>
      </c>
    </row>
    <row r="196" spans="1:15" s="2" customFormat="1" ht="24">
      <c r="A196" s="33" t="s">
        <v>460</v>
      </c>
      <c r="B196" s="33" t="s">
        <v>497</v>
      </c>
      <c r="C196" s="33" t="s">
        <v>447</v>
      </c>
      <c r="D196" s="40" t="s">
        <v>210</v>
      </c>
      <c r="E196" s="33" t="s">
        <v>35</v>
      </c>
      <c r="F196" s="33" t="s">
        <v>211</v>
      </c>
      <c r="G196" s="41"/>
      <c r="H196" s="41">
        <f>G196+'6º Medição'!H196</f>
        <v>0</v>
      </c>
      <c r="I196" s="42">
        <v>33.71</v>
      </c>
      <c r="J196" s="42">
        <v>43.83</v>
      </c>
      <c r="K196" s="42">
        <f t="shared" si="16"/>
        <v>0</v>
      </c>
      <c r="L196" s="42">
        <f t="shared" si="17"/>
        <v>0</v>
      </c>
      <c r="M196" s="79">
        <f t="shared" si="18"/>
        <v>30</v>
      </c>
      <c r="N196" s="84">
        <f t="shared" si="19"/>
        <v>43.83</v>
      </c>
      <c r="O196" s="84">
        <f t="shared" si="20"/>
        <v>1314.8999999999999</v>
      </c>
    </row>
    <row r="197" spans="1:15" s="2" customFormat="1" ht="24">
      <c r="A197" s="33" t="s">
        <v>5</v>
      </c>
      <c r="B197" s="33" t="s">
        <v>212</v>
      </c>
      <c r="C197" s="33" t="s">
        <v>448</v>
      </c>
      <c r="D197" s="40" t="s">
        <v>213</v>
      </c>
      <c r="E197" s="33" t="s">
        <v>11</v>
      </c>
      <c r="F197" s="33" t="s">
        <v>12</v>
      </c>
      <c r="G197" s="41"/>
      <c r="H197" s="41">
        <f>G197+'6º Medição'!H197</f>
        <v>0</v>
      </c>
      <c r="I197" s="42">
        <v>37.44</v>
      </c>
      <c r="J197" s="42">
        <f t="shared" si="21"/>
        <v>48.67</v>
      </c>
      <c r="K197" s="42">
        <f t="shared" si="16"/>
        <v>0</v>
      </c>
      <c r="L197" s="42">
        <f t="shared" si="17"/>
        <v>0</v>
      </c>
      <c r="M197" s="79">
        <f t="shared" si="18"/>
        <v>1</v>
      </c>
      <c r="N197" s="84">
        <f t="shared" si="19"/>
        <v>48.67</v>
      </c>
      <c r="O197" s="84">
        <f t="shared" si="20"/>
        <v>48.67</v>
      </c>
    </row>
    <row r="198" spans="1:15" s="4" customFormat="1" ht="24">
      <c r="A198" s="33" t="s">
        <v>31</v>
      </c>
      <c r="B198" s="33">
        <v>121</v>
      </c>
      <c r="C198" s="33" t="s">
        <v>449</v>
      </c>
      <c r="D198" s="40" t="s">
        <v>214</v>
      </c>
      <c r="E198" s="33" t="s">
        <v>11</v>
      </c>
      <c r="F198" s="33" t="s">
        <v>215</v>
      </c>
      <c r="G198" s="41"/>
      <c r="H198" s="41">
        <f>G198+'6º Medição'!H198</f>
        <v>0</v>
      </c>
      <c r="I198" s="42">
        <v>1108.6</v>
      </c>
      <c r="J198" s="42">
        <v>1441.17</v>
      </c>
      <c r="K198" s="42">
        <f t="shared" si="16"/>
        <v>0</v>
      </c>
      <c r="L198" s="42">
        <f t="shared" si="17"/>
        <v>0</v>
      </c>
      <c r="M198" s="79">
        <f t="shared" si="18"/>
        <v>14</v>
      </c>
      <c r="N198" s="84">
        <f t="shared" si="19"/>
        <v>1441.17</v>
      </c>
      <c r="O198" s="84">
        <f t="shared" si="20"/>
        <v>20176.38</v>
      </c>
    </row>
    <row r="199" spans="1:15" s="4" customFormat="1" ht="24">
      <c r="A199" s="33" t="s">
        <v>31</v>
      </c>
      <c r="B199" s="33">
        <v>123</v>
      </c>
      <c r="C199" s="33" t="s">
        <v>450</v>
      </c>
      <c r="D199" s="40" t="s">
        <v>216</v>
      </c>
      <c r="E199" s="33" t="s">
        <v>11</v>
      </c>
      <c r="F199" s="33" t="s">
        <v>118</v>
      </c>
      <c r="G199" s="41"/>
      <c r="H199" s="41">
        <f>G199+'6º Medição'!H199</f>
        <v>0</v>
      </c>
      <c r="I199" s="42">
        <v>1108.6</v>
      </c>
      <c r="J199" s="42">
        <v>1441.17</v>
      </c>
      <c r="K199" s="42">
        <f t="shared" si="16"/>
        <v>0</v>
      </c>
      <c r="L199" s="42">
        <f t="shared" si="17"/>
        <v>0</v>
      </c>
      <c r="M199" s="79">
        <f t="shared" si="18"/>
        <v>2</v>
      </c>
      <c r="N199" s="84">
        <f t="shared" si="19"/>
        <v>1441.17</v>
      </c>
      <c r="O199" s="84">
        <f t="shared" si="20"/>
        <v>2882.34</v>
      </c>
    </row>
    <row r="200" spans="1:15" s="2" customFormat="1" ht="15">
      <c r="A200" s="33"/>
      <c r="B200" s="33"/>
      <c r="C200" s="33"/>
      <c r="D200" s="40" t="s">
        <v>256</v>
      </c>
      <c r="E200" s="33"/>
      <c r="F200" s="33"/>
      <c r="G200" s="41"/>
      <c r="H200" s="41">
        <f>G200+'6º Medição'!H200</f>
        <v>0</v>
      </c>
      <c r="I200" s="42"/>
      <c r="J200" s="42"/>
      <c r="K200" s="42"/>
      <c r="L200" s="42">
        <f t="shared" si="17"/>
        <v>0</v>
      </c>
      <c r="M200" s="79">
        <f t="shared" si="18"/>
        <v>0</v>
      </c>
      <c r="N200" s="84">
        <f t="shared" si="19"/>
        <v>0</v>
      </c>
      <c r="O200" s="84">
        <f t="shared" si="20"/>
        <v>0</v>
      </c>
    </row>
    <row r="201" spans="1:16" s="2" customFormat="1" ht="15">
      <c r="A201" s="347" t="s">
        <v>315</v>
      </c>
      <c r="B201" s="348"/>
      <c r="C201" s="348"/>
      <c r="D201" s="348"/>
      <c r="E201" s="348"/>
      <c r="F201" s="349"/>
      <c r="G201" s="65"/>
      <c r="H201" s="41">
        <f>G201+'6º Medição'!H201</f>
        <v>0</v>
      </c>
      <c r="I201" s="46"/>
      <c r="J201" s="46"/>
      <c r="K201" s="42"/>
      <c r="L201" s="42">
        <f t="shared" si="17"/>
        <v>0</v>
      </c>
      <c r="M201" s="79">
        <f t="shared" si="18"/>
        <v>0</v>
      </c>
      <c r="N201" s="84">
        <f t="shared" si="19"/>
        <v>0</v>
      </c>
      <c r="O201" s="84">
        <f t="shared" si="20"/>
        <v>0</v>
      </c>
      <c r="P201" s="101">
        <f>SUM(O201:O207)</f>
        <v>2226.2799999999997</v>
      </c>
    </row>
    <row r="202" spans="1:15" s="2" customFormat="1" ht="84">
      <c r="A202" s="33" t="s">
        <v>460</v>
      </c>
      <c r="B202" s="33" t="s">
        <v>500</v>
      </c>
      <c r="C202" s="33" t="s">
        <v>451</v>
      </c>
      <c r="D202" s="40" t="s">
        <v>308</v>
      </c>
      <c r="E202" s="33" t="s">
        <v>11</v>
      </c>
      <c r="F202" s="33" t="s">
        <v>12</v>
      </c>
      <c r="G202" s="41"/>
      <c r="H202" s="41">
        <f>G202+'6º Medição'!H202</f>
        <v>0</v>
      </c>
      <c r="I202" s="42">
        <v>145.24</v>
      </c>
      <c r="J202" s="42">
        <f t="shared" si="21"/>
        <v>188.81</v>
      </c>
      <c r="K202" s="42">
        <f t="shared" si="16"/>
        <v>0</v>
      </c>
      <c r="L202" s="42">
        <f t="shared" si="17"/>
        <v>0</v>
      </c>
      <c r="M202" s="79">
        <f t="shared" si="18"/>
        <v>1</v>
      </c>
      <c r="N202" s="84">
        <f t="shared" si="19"/>
        <v>188.81</v>
      </c>
      <c r="O202" s="84">
        <f t="shared" si="20"/>
        <v>188.81</v>
      </c>
    </row>
    <row r="203" spans="1:15" s="2" customFormat="1" ht="60">
      <c r="A203" s="33" t="s">
        <v>460</v>
      </c>
      <c r="B203" s="33" t="s">
        <v>498</v>
      </c>
      <c r="C203" s="33" t="s">
        <v>452</v>
      </c>
      <c r="D203" s="40" t="s">
        <v>309</v>
      </c>
      <c r="E203" s="33" t="s">
        <v>11</v>
      </c>
      <c r="F203" s="33" t="s">
        <v>116</v>
      </c>
      <c r="G203" s="41"/>
      <c r="H203" s="41">
        <f>G203+'6º Medição'!H203</f>
        <v>0</v>
      </c>
      <c r="I203" s="42">
        <v>42.34</v>
      </c>
      <c r="J203" s="42">
        <f>ROUND(I203*1.3,2)</f>
        <v>55.04</v>
      </c>
      <c r="K203" s="42">
        <f t="shared" si="16"/>
        <v>0</v>
      </c>
      <c r="L203" s="42">
        <f t="shared" si="17"/>
        <v>0</v>
      </c>
      <c r="M203" s="79">
        <f t="shared" si="18"/>
        <v>3</v>
      </c>
      <c r="N203" s="84">
        <f t="shared" si="19"/>
        <v>55.04</v>
      </c>
      <c r="O203" s="84">
        <f t="shared" si="20"/>
        <v>165.12</v>
      </c>
    </row>
    <row r="204" spans="1:15" s="2" customFormat="1" ht="60">
      <c r="A204" s="33" t="s">
        <v>460</v>
      </c>
      <c r="B204" s="33" t="s">
        <v>499</v>
      </c>
      <c r="C204" s="33" t="s">
        <v>453</v>
      </c>
      <c r="D204" s="40" t="s">
        <v>310</v>
      </c>
      <c r="E204" s="33" t="s">
        <v>11</v>
      </c>
      <c r="F204" s="33" t="s">
        <v>154</v>
      </c>
      <c r="G204" s="41"/>
      <c r="H204" s="41">
        <f>G204+'6º Medição'!H204</f>
        <v>0</v>
      </c>
      <c r="I204" s="42">
        <v>43.74</v>
      </c>
      <c r="J204" s="42">
        <v>56.87</v>
      </c>
      <c r="K204" s="42">
        <f t="shared" si="16"/>
        <v>0</v>
      </c>
      <c r="L204" s="42">
        <f t="shared" si="17"/>
        <v>0</v>
      </c>
      <c r="M204" s="79">
        <f t="shared" si="18"/>
        <v>5</v>
      </c>
      <c r="N204" s="84">
        <f t="shared" si="19"/>
        <v>56.87</v>
      </c>
      <c r="O204" s="84">
        <f t="shared" si="20"/>
        <v>284.34999999999997</v>
      </c>
    </row>
    <row r="205" spans="1:15" s="2" customFormat="1" ht="72">
      <c r="A205" s="33" t="s">
        <v>460</v>
      </c>
      <c r="B205" s="33" t="s">
        <v>501</v>
      </c>
      <c r="C205" s="33" t="s">
        <v>454</v>
      </c>
      <c r="D205" s="40" t="s">
        <v>311</v>
      </c>
      <c r="E205" s="33" t="s">
        <v>11</v>
      </c>
      <c r="F205" s="33" t="s">
        <v>12</v>
      </c>
      <c r="G205" s="41"/>
      <c r="H205" s="41">
        <f>G205+'6º Medição'!H205</f>
        <v>0</v>
      </c>
      <c r="I205" s="42">
        <v>163.07</v>
      </c>
      <c r="J205" s="42">
        <v>212</v>
      </c>
      <c r="K205" s="42">
        <f t="shared" si="16"/>
        <v>0</v>
      </c>
      <c r="L205" s="42">
        <f t="shared" si="17"/>
        <v>0</v>
      </c>
      <c r="M205" s="79">
        <f t="shared" si="18"/>
        <v>1</v>
      </c>
      <c r="N205" s="84">
        <f t="shared" si="19"/>
        <v>212</v>
      </c>
      <c r="O205" s="84">
        <f t="shared" si="20"/>
        <v>212</v>
      </c>
    </row>
    <row r="206" spans="1:15" s="4" customFormat="1" ht="72">
      <c r="A206" s="33" t="s">
        <v>460</v>
      </c>
      <c r="B206" s="33" t="s">
        <v>499</v>
      </c>
      <c r="C206" s="33" t="s">
        <v>455</v>
      </c>
      <c r="D206" s="40" t="s">
        <v>312</v>
      </c>
      <c r="E206" s="33" t="s">
        <v>11</v>
      </c>
      <c r="F206" s="33" t="s">
        <v>313</v>
      </c>
      <c r="G206" s="41"/>
      <c r="H206" s="41">
        <f>G206+'6º Medição'!H206</f>
        <v>0</v>
      </c>
      <c r="I206" s="42">
        <v>42.34</v>
      </c>
      <c r="J206" s="42">
        <f t="shared" si="21"/>
        <v>55.04</v>
      </c>
      <c r="K206" s="42">
        <f t="shared" si="16"/>
        <v>0</v>
      </c>
      <c r="L206" s="42">
        <f t="shared" si="17"/>
        <v>0</v>
      </c>
      <c r="M206" s="79">
        <f t="shared" si="18"/>
        <v>21</v>
      </c>
      <c r="N206" s="84">
        <f t="shared" si="19"/>
        <v>55.04</v>
      </c>
      <c r="O206" s="84">
        <f t="shared" si="20"/>
        <v>1155.84</v>
      </c>
    </row>
    <row r="207" spans="1:15" s="4" customFormat="1" ht="72">
      <c r="A207" s="33" t="s">
        <v>460</v>
      </c>
      <c r="B207" s="33" t="s">
        <v>499</v>
      </c>
      <c r="C207" s="33" t="s">
        <v>456</v>
      </c>
      <c r="D207" s="40" t="s">
        <v>314</v>
      </c>
      <c r="E207" s="33" t="s">
        <v>11</v>
      </c>
      <c r="F207" s="33" t="s">
        <v>126</v>
      </c>
      <c r="G207" s="41"/>
      <c r="H207" s="41">
        <f>G207+'6º Medição'!H207</f>
        <v>0</v>
      </c>
      <c r="I207" s="42">
        <v>42.34</v>
      </c>
      <c r="J207" s="42">
        <f t="shared" si="21"/>
        <v>55.04</v>
      </c>
      <c r="K207" s="42">
        <f t="shared" si="16"/>
        <v>0</v>
      </c>
      <c r="L207" s="42">
        <f t="shared" si="17"/>
        <v>0</v>
      </c>
      <c r="M207" s="79">
        <f t="shared" si="18"/>
        <v>4</v>
      </c>
      <c r="N207" s="84">
        <f t="shared" si="19"/>
        <v>55.04</v>
      </c>
      <c r="O207" s="84">
        <f t="shared" si="20"/>
        <v>220.16</v>
      </c>
    </row>
    <row r="208" spans="1:17" s="2" customFormat="1" ht="15">
      <c r="A208" s="61"/>
      <c r="B208" s="38"/>
      <c r="C208" s="38"/>
      <c r="D208" s="62" t="s">
        <v>256</v>
      </c>
      <c r="E208" s="38"/>
      <c r="F208" s="63"/>
      <c r="G208" s="64"/>
      <c r="H208" s="63"/>
      <c r="I208" s="42"/>
      <c r="J208" s="42"/>
      <c r="K208" s="42"/>
      <c r="L208" s="42">
        <f>H208*J208</f>
        <v>0</v>
      </c>
      <c r="M208" s="79">
        <f>F208-H208</f>
        <v>0</v>
      </c>
      <c r="O208" s="84">
        <f>SUM(O15:O207)</f>
        <v>363875.23649999994</v>
      </c>
      <c r="Q208" s="84"/>
    </row>
    <row r="209" spans="1:12" s="2" customFormat="1" ht="15">
      <c r="A209" s="39"/>
      <c r="B209" s="39"/>
      <c r="C209" s="39"/>
      <c r="D209" s="66"/>
      <c r="E209" s="39"/>
      <c r="F209" s="39"/>
      <c r="G209" s="67"/>
      <c r="H209" s="39"/>
      <c r="I209" s="68"/>
      <c r="J209" s="68"/>
      <c r="K209" s="68"/>
      <c r="L209" s="68"/>
    </row>
    <row r="210" spans="1:12" s="2" customFormat="1" ht="15">
      <c r="A210" s="39"/>
      <c r="B210" s="39"/>
      <c r="C210" s="39"/>
      <c r="D210" s="66"/>
      <c r="E210" s="39"/>
      <c r="F210" s="39"/>
      <c r="G210" s="67"/>
      <c r="H210" s="39"/>
      <c r="I210" s="68"/>
      <c r="J210" s="68"/>
      <c r="K210" s="68"/>
      <c r="L210" s="68"/>
    </row>
    <row r="211" spans="1:15" s="2" customFormat="1" ht="15">
      <c r="A211" s="347" t="s">
        <v>256</v>
      </c>
      <c r="B211" s="348"/>
      <c r="C211" s="348"/>
      <c r="D211" s="348"/>
      <c r="E211" s="348"/>
      <c r="F211" s="349"/>
      <c r="G211" s="65"/>
      <c r="H211" s="69"/>
      <c r="I211" s="70"/>
      <c r="J211" s="70"/>
      <c r="K211" s="71">
        <f>SUM(K15:K210)</f>
        <v>51125.78660000001</v>
      </c>
      <c r="L211" s="71">
        <f>SUM(L15:L208)</f>
        <v>286927.24869999994</v>
      </c>
      <c r="O211" s="84">
        <f>L211+O208</f>
        <v>650802.4851999999</v>
      </c>
    </row>
    <row r="213" ht="15">
      <c r="O213" s="92">
        <f>K211*0.0717</f>
        <v>3665.7188992200004</v>
      </c>
    </row>
    <row r="215" ht="15">
      <c r="O215" s="92">
        <f>O211*0.0717</f>
        <v>46662.53818883999</v>
      </c>
    </row>
    <row r="216" ht="15">
      <c r="D216" s="82" t="s">
        <v>554</v>
      </c>
    </row>
    <row r="217" ht="15">
      <c r="D217" s="81" t="s">
        <v>555</v>
      </c>
    </row>
    <row r="218" ht="15">
      <c r="D218" s="81" t="s">
        <v>556</v>
      </c>
    </row>
  </sheetData>
  <sheetProtection/>
  <mergeCells count="63">
    <mergeCell ref="K4:L4"/>
    <mergeCell ref="A1:L2"/>
    <mergeCell ref="A3:B3"/>
    <mergeCell ref="C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8:D8"/>
    <mergeCell ref="E8:F8"/>
    <mergeCell ref="G8:H8"/>
    <mergeCell ref="I8:J8"/>
    <mergeCell ref="K8:L8"/>
    <mergeCell ref="A7:D7"/>
    <mergeCell ref="E7:F7"/>
    <mergeCell ref="G7:H7"/>
    <mergeCell ref="I7:J7"/>
    <mergeCell ref="K7:L7"/>
    <mergeCell ref="A44:F44"/>
    <mergeCell ref="I10:J10"/>
    <mergeCell ref="K10:L10"/>
    <mergeCell ref="C9:D9"/>
    <mergeCell ref="E9:F9"/>
    <mergeCell ref="G9:H9"/>
    <mergeCell ref="I9:J9"/>
    <mergeCell ref="K9:L9"/>
    <mergeCell ref="C10:D10"/>
    <mergeCell ref="E10:F10"/>
    <mergeCell ref="G10:H10"/>
    <mergeCell ref="A20:E20"/>
    <mergeCell ref="A26:E26"/>
    <mergeCell ref="A34:E34"/>
    <mergeCell ref="A211:F211"/>
    <mergeCell ref="A137:E137"/>
    <mergeCell ref="A176:E176"/>
    <mergeCell ref="A185:E185"/>
    <mergeCell ref="A190:E190"/>
    <mergeCell ref="A195:F195"/>
    <mergeCell ref="A201:F201"/>
    <mergeCell ref="A111:F111"/>
    <mergeCell ref="A45:F45"/>
    <mergeCell ref="A53:F53"/>
    <mergeCell ref="A88:F88"/>
    <mergeCell ref="A109:F109"/>
    <mergeCell ref="A56:F56"/>
    <mergeCell ref="A57:F57"/>
    <mergeCell ref="A62:F62"/>
  </mergeCells>
  <printOptions horizontalCentered="1"/>
  <pageMargins left="0.31496062992125984" right="0.31496062992125984" top="1.1811023622047245" bottom="0.393700787401574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sandro souza</cp:lastModifiedBy>
  <cp:lastPrinted>2018-11-07T22:48:55Z</cp:lastPrinted>
  <dcterms:created xsi:type="dcterms:W3CDTF">2013-09-19T18:18:31Z</dcterms:created>
  <dcterms:modified xsi:type="dcterms:W3CDTF">2018-11-13T19:38:28Z</dcterms:modified>
  <cp:category/>
  <cp:version/>
  <cp:contentType/>
  <cp:contentStatus/>
</cp:coreProperties>
</file>